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alvamm_exelonds_com/Documents/DPL/2021/"/>
    </mc:Choice>
  </mc:AlternateContent>
  <xr:revisionPtr revIDLastSave="0" documentId="8_{BF43A44B-BED7-4ECF-B9F7-AF89A18DE678}" xr6:coauthVersionLast="45" xr6:coauthVersionMax="45" xr10:uidLastSave="{00000000-0000-0000-0000-000000000000}"/>
  <bookViews>
    <workbookView xWindow="2460" yWindow="2460" windowWidth="14400" windowHeight="7360" xr2:uid="{0717B6EB-674B-43B6-B045-9B1DEB3678B9}"/>
  </bookViews>
  <sheets>
    <sheet name="ADIT Supplemental Sup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8" i="1" l="1"/>
  <c r="B106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80" i="1"/>
  <c r="B79" i="1"/>
  <c r="B76" i="1"/>
  <c r="N106" i="1"/>
  <c r="F66" i="1"/>
  <c r="F76" i="1" s="1"/>
  <c r="N76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7" i="1" s="1"/>
  <c r="B51" i="1" s="1"/>
  <c r="B52" i="1" s="1"/>
  <c r="B53" i="1" s="1"/>
  <c r="B54" i="1" s="1"/>
  <c r="B55" i="1" s="1"/>
  <c r="B56" i="1" s="1"/>
  <c r="B57" i="1" s="1"/>
  <c r="B59" i="1" s="1"/>
  <c r="B60" i="1" s="1"/>
  <c r="B61" i="1" s="1"/>
  <c r="B62" i="1" s="1"/>
  <c r="B63" i="1" s="1"/>
  <c r="B64" i="1" s="1"/>
  <c r="B65" i="1" s="1"/>
  <c r="B66" i="1" s="1"/>
  <c r="B68" i="1" s="1"/>
  <c r="B69" i="1" s="1"/>
  <c r="B70" i="1" s="1"/>
  <c r="B71" i="1" s="1"/>
  <c r="B72" i="1" s="1"/>
  <c r="B73" i="1" s="1"/>
  <c r="B74" i="1" s="1"/>
  <c r="F47" i="1"/>
  <c r="D113" i="1" l="1"/>
  <c r="D117" i="1" s="1"/>
  <c r="J104" i="1"/>
  <c r="J103" i="1"/>
  <c r="J102" i="1"/>
  <c r="J101" i="1"/>
  <c r="J100" i="1"/>
  <c r="J99" i="1"/>
  <c r="J98" i="1"/>
  <c r="I97" i="1"/>
  <c r="J96" i="1"/>
  <c r="J95" i="1"/>
  <c r="J93" i="1"/>
  <c r="J92" i="1"/>
  <c r="I91" i="1"/>
  <c r="J90" i="1"/>
  <c r="J89" i="1"/>
  <c r="I88" i="1"/>
  <c r="J87" i="1"/>
  <c r="J86" i="1"/>
  <c r="J85" i="1"/>
  <c r="J84" i="1"/>
  <c r="J82" i="1"/>
  <c r="I81" i="1"/>
  <c r="I80" i="1"/>
  <c r="I79" i="1"/>
  <c r="J74" i="1"/>
  <c r="J73" i="1"/>
  <c r="K73" i="1" s="1"/>
  <c r="L73" i="1" s="1"/>
  <c r="J72" i="1"/>
  <c r="J70" i="1"/>
  <c r="J69" i="1"/>
  <c r="K69" i="1" s="1"/>
  <c r="L69" i="1" s="1"/>
  <c r="I66" i="1"/>
  <c r="I65" i="1"/>
  <c r="I64" i="1"/>
  <c r="K64" i="1" s="1"/>
  <c r="I62" i="1"/>
  <c r="I61" i="1"/>
  <c r="I60" i="1"/>
  <c r="K60" i="1" s="1"/>
  <c r="I59" i="1"/>
  <c r="I63" i="1"/>
  <c r="H57" i="1"/>
  <c r="L57" i="1" s="1"/>
  <c r="H56" i="1"/>
  <c r="L56" i="1" s="1"/>
  <c r="H54" i="1"/>
  <c r="L54" i="1" s="1"/>
  <c r="H53" i="1"/>
  <c r="L53" i="1" s="1"/>
  <c r="H51" i="1"/>
  <c r="I45" i="1"/>
  <c r="J44" i="1"/>
  <c r="J42" i="1"/>
  <c r="I41" i="1"/>
  <c r="K41" i="1" s="1"/>
  <c r="J40" i="1"/>
  <c r="J39" i="1"/>
  <c r="J38" i="1"/>
  <c r="J37" i="1"/>
  <c r="J36" i="1"/>
  <c r="J35" i="1"/>
  <c r="I34" i="1"/>
  <c r="J33" i="1"/>
  <c r="I31" i="1"/>
  <c r="I30" i="1"/>
  <c r="I29" i="1"/>
  <c r="J26" i="1"/>
  <c r="I25" i="1"/>
  <c r="H24" i="1"/>
  <c r="K23" i="1"/>
  <c r="H23" i="1"/>
  <c r="J22" i="1"/>
  <c r="H21" i="1"/>
  <c r="I20" i="1"/>
  <c r="H19" i="1"/>
  <c r="J18" i="1"/>
  <c r="I17" i="1"/>
  <c r="H16" i="1"/>
  <c r="J15" i="1"/>
  <c r="J14" i="1"/>
  <c r="J13" i="1"/>
  <c r="I12" i="1"/>
  <c r="J11" i="1"/>
  <c r="I76" i="1" l="1"/>
  <c r="N108" i="1"/>
  <c r="H45" i="1"/>
  <c r="H80" i="1"/>
  <c r="I37" i="1"/>
  <c r="K37" i="1" s="1"/>
  <c r="L23" i="1"/>
  <c r="I96" i="1"/>
  <c r="K96" i="1" s="1"/>
  <c r="J97" i="1"/>
  <c r="K97" i="1" s="1"/>
  <c r="I33" i="1"/>
  <c r="K33" i="1" s="1"/>
  <c r="J30" i="1"/>
  <c r="K30" i="1" s="1"/>
  <c r="H37" i="1"/>
  <c r="I85" i="1"/>
  <c r="K85" i="1" s="1"/>
  <c r="I40" i="1"/>
  <c r="K40" i="1" s="1"/>
  <c r="H95" i="1"/>
  <c r="H20" i="1"/>
  <c r="H26" i="1"/>
  <c r="J34" i="1"/>
  <c r="K34" i="1" s="1"/>
  <c r="I36" i="1"/>
  <c r="K36" i="1" s="1"/>
  <c r="I87" i="1"/>
  <c r="K87" i="1" s="1"/>
  <c r="H30" i="1"/>
  <c r="H93" i="1"/>
  <c r="J81" i="1"/>
  <c r="K81" i="1" s="1"/>
  <c r="H18" i="1"/>
  <c r="H36" i="1"/>
  <c r="J80" i="1"/>
  <c r="K80" i="1" s="1"/>
  <c r="H100" i="1"/>
  <c r="H11" i="1"/>
  <c r="I15" i="1"/>
  <c r="H22" i="1"/>
  <c r="I26" i="1"/>
  <c r="K26" i="1" s="1"/>
  <c r="J45" i="1"/>
  <c r="K45" i="1" s="1"/>
  <c r="J88" i="1"/>
  <c r="K88" i="1" s="1"/>
  <c r="H91" i="1"/>
  <c r="I100" i="1"/>
  <c r="K100" i="1" s="1"/>
  <c r="H15" i="1"/>
  <c r="I11" i="1"/>
  <c r="K11" i="1" s="1"/>
  <c r="I22" i="1"/>
  <c r="K22" i="1" s="1"/>
  <c r="J91" i="1"/>
  <c r="J29" i="1"/>
  <c r="K29" i="1" s="1"/>
  <c r="I18" i="1"/>
  <c r="K18" i="1" s="1"/>
  <c r="H25" i="1"/>
  <c r="I35" i="1"/>
  <c r="K35" i="1" s="1"/>
  <c r="H104" i="1"/>
  <c r="J25" i="1"/>
  <c r="K25" i="1" s="1"/>
  <c r="I104" i="1"/>
  <c r="K104" i="1" s="1"/>
  <c r="H39" i="1"/>
  <c r="I44" i="1"/>
  <c r="K44" i="1" s="1"/>
  <c r="H81" i="1"/>
  <c r="H89" i="1"/>
  <c r="I90" i="1"/>
  <c r="K90" i="1" s="1"/>
  <c r="J17" i="1"/>
  <c r="K17" i="1" s="1"/>
  <c r="H29" i="1"/>
  <c r="H34" i="1"/>
  <c r="I38" i="1"/>
  <c r="K38" i="1" s="1"/>
  <c r="I39" i="1"/>
  <c r="K39" i="1" s="1"/>
  <c r="H84" i="1"/>
  <c r="H52" i="1"/>
  <c r="L52" i="1" s="1"/>
  <c r="K63" i="1"/>
  <c r="L63" i="1" s="1"/>
  <c r="I32" i="1"/>
  <c r="H32" i="1"/>
  <c r="K62" i="1"/>
  <c r="L62" i="1" s="1"/>
  <c r="F106" i="1"/>
  <c r="F108" i="1" s="1"/>
  <c r="J24" i="1"/>
  <c r="H10" i="1"/>
  <c r="J12" i="1"/>
  <c r="K12" i="1" s="1"/>
  <c r="I19" i="1"/>
  <c r="I21" i="1"/>
  <c r="J28" i="1"/>
  <c r="H28" i="1"/>
  <c r="J94" i="1"/>
  <c r="I94" i="1"/>
  <c r="H94" i="1"/>
  <c r="I10" i="1"/>
  <c r="H14" i="1"/>
  <c r="J19" i="1"/>
  <c r="J21" i="1"/>
  <c r="I28" i="1"/>
  <c r="J32" i="1"/>
  <c r="L41" i="1"/>
  <c r="K59" i="1"/>
  <c r="K65" i="1"/>
  <c r="L65" i="1" s="1"/>
  <c r="I14" i="1"/>
  <c r="K14" i="1" s="1"/>
  <c r="K66" i="1"/>
  <c r="L66" i="1" s="1"/>
  <c r="K70" i="1"/>
  <c r="L70" i="1" s="1"/>
  <c r="H13" i="1"/>
  <c r="J31" i="1"/>
  <c r="K31" i="1" s="1"/>
  <c r="H31" i="1"/>
  <c r="J71" i="1"/>
  <c r="J10" i="1"/>
  <c r="I13" i="1"/>
  <c r="K13" i="1" s="1"/>
  <c r="H17" i="1"/>
  <c r="K42" i="1"/>
  <c r="L60" i="1"/>
  <c r="K74" i="1"/>
  <c r="L74" i="1" s="1"/>
  <c r="I27" i="1"/>
  <c r="H27" i="1"/>
  <c r="H12" i="1"/>
  <c r="I16" i="1"/>
  <c r="J20" i="1"/>
  <c r="K20" i="1" s="1"/>
  <c r="I24" i="1"/>
  <c r="J27" i="1"/>
  <c r="J43" i="1"/>
  <c r="I43" i="1"/>
  <c r="H43" i="1"/>
  <c r="K61" i="1"/>
  <c r="L61" i="1" s="1"/>
  <c r="L64" i="1"/>
  <c r="K72" i="1"/>
  <c r="L72" i="1" s="1"/>
  <c r="J16" i="1"/>
  <c r="L51" i="1"/>
  <c r="J83" i="1"/>
  <c r="I83" i="1"/>
  <c r="H83" i="1"/>
  <c r="H35" i="1"/>
  <c r="H38" i="1"/>
  <c r="H40" i="1"/>
  <c r="H44" i="1"/>
  <c r="H55" i="1"/>
  <c r="L55" i="1" s="1"/>
  <c r="J68" i="1"/>
  <c r="H79" i="1"/>
  <c r="H85" i="1"/>
  <c r="L85" i="1" s="1"/>
  <c r="H87" i="1"/>
  <c r="H90" i="1"/>
  <c r="H96" i="1"/>
  <c r="H103" i="1"/>
  <c r="J79" i="1"/>
  <c r="K79" i="1" s="1"/>
  <c r="I84" i="1"/>
  <c r="K84" i="1" s="1"/>
  <c r="I95" i="1"/>
  <c r="K95" i="1" s="1"/>
  <c r="H102" i="1"/>
  <c r="I103" i="1"/>
  <c r="K103" i="1" s="1"/>
  <c r="H33" i="1"/>
  <c r="H99" i="1"/>
  <c r="H101" i="1"/>
  <c r="I102" i="1"/>
  <c r="K102" i="1" s="1"/>
  <c r="H82" i="1"/>
  <c r="H86" i="1"/>
  <c r="I89" i="1"/>
  <c r="H92" i="1"/>
  <c r="I93" i="1"/>
  <c r="H98" i="1"/>
  <c r="I99" i="1"/>
  <c r="K99" i="1" s="1"/>
  <c r="I101" i="1"/>
  <c r="K101" i="1" s="1"/>
  <c r="I82" i="1"/>
  <c r="K82" i="1" s="1"/>
  <c r="I86" i="1"/>
  <c r="K86" i="1" s="1"/>
  <c r="H88" i="1"/>
  <c r="I92" i="1"/>
  <c r="K92" i="1" s="1"/>
  <c r="H97" i="1"/>
  <c r="I98" i="1"/>
  <c r="K98" i="1" s="1"/>
  <c r="J76" i="1" l="1"/>
  <c r="J47" i="1"/>
  <c r="I47" i="1"/>
  <c r="H47" i="1"/>
  <c r="H76" i="1"/>
  <c r="L59" i="1"/>
  <c r="L42" i="1"/>
  <c r="L40" i="1"/>
  <c r="L80" i="1"/>
  <c r="K94" i="1"/>
  <c r="L94" i="1" s="1"/>
  <c r="L33" i="1"/>
  <c r="L45" i="1"/>
  <c r="L37" i="1"/>
  <c r="K24" i="1"/>
  <c r="L24" i="1" s="1"/>
  <c r="K21" i="1"/>
  <c r="L21" i="1" s="1"/>
  <c r="L100" i="1"/>
  <c r="L25" i="1"/>
  <c r="L11" i="1"/>
  <c r="K28" i="1"/>
  <c r="L28" i="1" s="1"/>
  <c r="L18" i="1"/>
  <c r="L36" i="1"/>
  <c r="L34" i="1"/>
  <c r="L30" i="1"/>
  <c r="L103" i="1"/>
  <c r="K19" i="1"/>
  <c r="L19" i="1" s="1"/>
  <c r="L97" i="1"/>
  <c r="L26" i="1"/>
  <c r="L81" i="1"/>
  <c r="L44" i="1"/>
  <c r="L96" i="1"/>
  <c r="L39" i="1"/>
  <c r="L87" i="1"/>
  <c r="L22" i="1"/>
  <c r="L17" i="1"/>
  <c r="L35" i="1"/>
  <c r="L20" i="1"/>
  <c r="L84" i="1"/>
  <c r="L29" i="1"/>
  <c r="L102" i="1"/>
  <c r="L104" i="1"/>
  <c r="L99" i="1"/>
  <c r="K91" i="1"/>
  <c r="L91" i="1" s="1"/>
  <c r="K15" i="1"/>
  <c r="L15" i="1" s="1"/>
  <c r="L88" i="1"/>
  <c r="L86" i="1"/>
  <c r="L90" i="1"/>
  <c r="L38" i="1"/>
  <c r="L82" i="1"/>
  <c r="L31" i="1"/>
  <c r="L98" i="1"/>
  <c r="K43" i="1"/>
  <c r="L43" i="1" s="1"/>
  <c r="K16" i="1"/>
  <c r="L16" i="1" s="1"/>
  <c r="J106" i="1"/>
  <c r="H106" i="1"/>
  <c r="L79" i="1"/>
  <c r="L12" i="1"/>
  <c r="I106" i="1"/>
  <c r="K89" i="1"/>
  <c r="L89" i="1" s="1"/>
  <c r="K93" i="1"/>
  <c r="L93" i="1" s="1"/>
  <c r="L92" i="1"/>
  <c r="K68" i="1"/>
  <c r="L68" i="1" s="1"/>
  <c r="K71" i="1"/>
  <c r="L14" i="1"/>
  <c r="K32" i="1"/>
  <c r="L32" i="1" s="1"/>
  <c r="K27" i="1"/>
  <c r="L27" i="1" s="1"/>
  <c r="K10" i="1"/>
  <c r="L101" i="1"/>
  <c r="K83" i="1"/>
  <c r="L95" i="1"/>
  <c r="L13" i="1"/>
  <c r="K76" i="1" l="1"/>
  <c r="K47" i="1"/>
  <c r="I108" i="1"/>
  <c r="K106" i="1"/>
  <c r="L71" i="1"/>
  <c r="J108" i="1"/>
  <c r="H108" i="1"/>
  <c r="L83" i="1"/>
  <c r="L106" i="1" s="1"/>
  <c r="P106" i="1" s="1"/>
  <c r="L10" i="1"/>
  <c r="L47" i="1" s="1"/>
  <c r="P47" i="1" s="1"/>
  <c r="L76" i="1" l="1"/>
  <c r="P76" i="1" s="1"/>
  <c r="K108" i="1"/>
  <c r="L108" i="1" l="1"/>
  <c r="P108" i="1" s="1"/>
</calcChain>
</file>

<file path=xl/sharedStrings.xml><?xml version="1.0" encoding="utf-8"?>
<sst xmlns="http://schemas.openxmlformats.org/spreadsheetml/2006/main" count="196" uniqueCount="138">
  <si>
    <t>Delmarva Power &amp; Light ("DPL")</t>
  </si>
  <si>
    <t>Line</t>
  </si>
  <si>
    <t>Detailed Description</t>
  </si>
  <si>
    <t>Description</t>
  </si>
  <si>
    <t>Total
ADIT</t>
  </si>
  <si>
    <t>FERC Account 190 - Non-Current</t>
  </si>
  <si>
    <t>Accrued Liability - Benefits</t>
  </si>
  <si>
    <t>Accrued Liability - Bodily Injuries</t>
  </si>
  <si>
    <t>Accrued Liability - Bonuses &amp; Incentives</t>
  </si>
  <si>
    <t>Accrued Liability - Environmental</t>
  </si>
  <si>
    <t>Accrued Liability - Legal</t>
  </si>
  <si>
    <t>Accrued Legal</t>
  </si>
  <si>
    <t>Accrued Liability - Merrill Creek</t>
  </si>
  <si>
    <t>Accrued Liability - Other</t>
  </si>
  <si>
    <t>Accrued Liability - Other Incentive Plans</t>
  </si>
  <si>
    <t>Accrued Liability - Payroll Taxes AIP</t>
  </si>
  <si>
    <t>Accrued Liability - Retention</t>
  </si>
  <si>
    <t>Accrued Liability - Severance</t>
  </si>
  <si>
    <t>Accrued Liability - Vacation</t>
  </si>
  <si>
    <t>Accrued Liability - Worker's Compensation</t>
  </si>
  <si>
    <t>Accrued State Income Taxes</t>
  </si>
  <si>
    <t>Allowance for Doubtful Accounts</t>
  </si>
  <si>
    <t>ASC 712 OPEB Obligation</t>
  </si>
  <si>
    <t>Asset Retirement Obligation</t>
  </si>
  <si>
    <t>Deferred Compensation Plan</t>
  </si>
  <si>
    <t>Deferred Revenue</t>
  </si>
  <si>
    <t>FASB 112 Liability</t>
  </si>
  <si>
    <t>Non-Pension Post Retirement Benefit Obligation</t>
  </si>
  <si>
    <t>Other Deferred Credits</t>
  </si>
  <si>
    <t>Purchased Power</t>
  </si>
  <si>
    <t>Regulatory Liability - Asset Retirement Obligation</t>
  </si>
  <si>
    <t>Regulatory Liability - Conservation Over Recovery</t>
  </si>
  <si>
    <t>Regulatory Liability - DE Rate Reserve</t>
  </si>
  <si>
    <t>Regulatory Liability - DRI Over Recovery</t>
  </si>
  <si>
    <t>Regulatory Liability - Other</t>
  </si>
  <si>
    <t xml:space="preserve">Regulatory Liability - Smart Energy </t>
  </si>
  <si>
    <t>Regulatory Liability - SOS Interest</t>
  </si>
  <si>
    <t>Sales &amp; Use Tax Reserve</t>
  </si>
  <si>
    <t>State Net Operating Loss Carryforward</t>
  </si>
  <si>
    <t>State Net Operating Loss Carryforward - MD</t>
  </si>
  <si>
    <t>State Net Operating Loss Carryforward - OTS</t>
  </si>
  <si>
    <t>Unamortized Investment Tax Credits</t>
  </si>
  <si>
    <t>Other 190</t>
  </si>
  <si>
    <t>FAS 109 - Regulatory Liability</t>
  </si>
  <si>
    <t>Total FERC Account 190</t>
  </si>
  <si>
    <t>FERC Account 282 - Property</t>
  </si>
  <si>
    <t>Powertax Plant - Fed</t>
  </si>
  <si>
    <t>Plant Deferred Taxes - FAS 109</t>
  </si>
  <si>
    <t>Powertax CIAC - Fed</t>
  </si>
  <si>
    <t>CIAC</t>
  </si>
  <si>
    <t>Powertax AFUDC Equity - Fed</t>
  </si>
  <si>
    <t>AFUDC Equity</t>
  </si>
  <si>
    <t>Powertax Flow-through - Fed</t>
  </si>
  <si>
    <t>Plant Deferred Taxes - Flow-through</t>
  </si>
  <si>
    <t>Non Powertax Plant - Fed</t>
  </si>
  <si>
    <t>Non Powertax CWIP - Fed</t>
  </si>
  <si>
    <t>Non Powertax AFUDC Equity CWIP - Fed</t>
  </si>
  <si>
    <t>Powertax Plant - MD</t>
  </si>
  <si>
    <t>Powertax CIAC - MD</t>
  </si>
  <si>
    <t>Powertax AFUDC Equity - MD</t>
  </si>
  <si>
    <t>Powertax Flow-through - MD</t>
  </si>
  <si>
    <t>Non Powertax Plant - MD</t>
  </si>
  <si>
    <t>Non Powertax CWIP - MD</t>
  </si>
  <si>
    <t>Non Powertax AFUDC Equity CWIP - MD</t>
  </si>
  <si>
    <t>Non Powertax Additional Subtraction Modification - MD</t>
  </si>
  <si>
    <t>Maryland Subtraction Modification</t>
  </si>
  <si>
    <t>Powertax Plant - DE</t>
  </si>
  <si>
    <t>Powertax CIAC - DE</t>
  </si>
  <si>
    <t>Powertax AFUDC Equity - DE</t>
  </si>
  <si>
    <t>Powertax Flow-through - DE</t>
  </si>
  <si>
    <t>Non Powertax Plant - DE</t>
  </si>
  <si>
    <t>Non Powertax CWIP - DE</t>
  </si>
  <si>
    <t>Non Powertax AFUDC Equity CWIP - DE</t>
  </si>
  <si>
    <t>Total FERC Account 282</t>
  </si>
  <si>
    <t>FERC Account 283 - Non-Current</t>
  </si>
  <si>
    <t>Allowance for Excess Material</t>
  </si>
  <si>
    <t>Deferred Cloud Implementation Costs</t>
  </si>
  <si>
    <t>Other Deferred Debits</t>
  </si>
  <si>
    <t>Pension Asset</t>
  </si>
  <si>
    <t>Property Taxes</t>
  </si>
  <si>
    <t>Regulatory Asset - Accrued Vacation</t>
  </si>
  <si>
    <t>Regulatory Asset - Administrative Deferral</t>
  </si>
  <si>
    <t>Regulatory Asset - Conservation Program</t>
  </si>
  <si>
    <t>Regulatory Asset - DE Base Rates</t>
  </si>
  <si>
    <t>Regulatory Asset - DRI</t>
  </si>
  <si>
    <t>Regulatory Asset - Electric Decoupling DE</t>
  </si>
  <si>
    <t>Regulatory Asset - Electric Transmission Formula True-up</t>
  </si>
  <si>
    <t>Regulatory Asset - Electric Vehicles</t>
  </si>
  <si>
    <t>Regulatory Asset - Gas Decoupling DE</t>
  </si>
  <si>
    <t>Regulatory Asset - Gas Fuel Costs</t>
  </si>
  <si>
    <t>Regulatory Asset - Gas Recovery</t>
  </si>
  <si>
    <t>Regulatory Asset - Legacy Meters</t>
  </si>
  <si>
    <t>Regulatory Asset - MD Base Rates</t>
  </si>
  <si>
    <t>Regulatory Asset - Other</t>
  </si>
  <si>
    <t>Regulatory Asset - POLR</t>
  </si>
  <si>
    <t>Regulatory Asset - POR Under Recovery</t>
  </si>
  <si>
    <t>Regulatory Asset - Storm Deferral</t>
  </si>
  <si>
    <t>Regulatory Asset - Transmission Deferral</t>
  </si>
  <si>
    <t>Regulatory Asset - Worker's Compensation</t>
  </si>
  <si>
    <t>Renewable Energy Credits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</si>
  <si>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</si>
  <si>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</si>
  <si>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</si>
  <si>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</si>
  <si>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</si>
  <si>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</si>
  <si>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Maryland</t>
  </si>
  <si>
    <t>Delaware</t>
  </si>
  <si>
    <t>Total</t>
  </si>
  <si>
    <t>Accumulated Deferred Income Taxes Supplemental Work Paper</t>
  </si>
  <si>
    <t>Gross Timing 
Difference</t>
  </si>
  <si>
    <t>ADIT 
Federal</t>
  </si>
  <si>
    <t>ADIT
Maryland</t>
  </si>
  <si>
    <t>ADIT
Delaware</t>
  </si>
  <si>
    <t>ADIT
Federal Tax on State Taxes</t>
  </si>
  <si>
    <t>FERC 
Form 1</t>
  </si>
  <si>
    <t>Difference</t>
  </si>
  <si>
    <t>For the Year Ended: December 31, 2020</t>
  </si>
  <si>
    <t>Accrued Environmental Liability</t>
  </si>
  <si>
    <t>Merrill Creek Liability</t>
  </si>
  <si>
    <t>Accrued Other Expenses</t>
  </si>
  <si>
    <t>Accrued Bonuses &amp; Incentives</t>
  </si>
  <si>
    <t>Accrued Payroll Taxes - AIP</t>
  </si>
  <si>
    <t>Accrued Retention</t>
  </si>
  <si>
    <t>Accrued Severance</t>
  </si>
  <si>
    <t>Accrued Vacation</t>
  </si>
  <si>
    <t>Accrued Worker's Compensation</t>
  </si>
  <si>
    <t>State Income Taxes</t>
  </si>
  <si>
    <t>Accrued OPEB</t>
  </si>
  <si>
    <t>Deferred Compensation</t>
  </si>
  <si>
    <t>Regulatory Liability</t>
  </si>
  <si>
    <t>Unamortized Investment Tax Credit</t>
  </si>
  <si>
    <t>Materials Reserve</t>
  </si>
  <si>
    <t>Accrued Property Taxes</t>
  </si>
  <si>
    <t>Regulatory Asset</t>
  </si>
  <si>
    <t>Regulatory Asset - FERC Transmission True-up</t>
  </si>
  <si>
    <t>Accrued Benefits</t>
  </si>
  <si>
    <t>Accumulated Deferred Income Taxes (December 31,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</si>
</sst>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3" fillId="0" borderId="0" xfId="0" applyFont="1"/>
    <xf numFmtId="165" fontId="3" fillId="0" borderId="0" xfId="2" applyNumberFormat="1" applyFont="1" applyFill="1"/>
    <xf numFmtId="164" fontId="3" fillId="0" borderId="0" xfId="1" applyNumberFormat="1" applyFont="1" applyFill="1"/>
    <xf numFmtId="164" fontId="4" fillId="0" borderId="7" xfId="1" applyNumberFormat="1" applyFont="1" applyFill="1" applyBorder="1" applyAlignment="1">
      <alignment horizontal="center" wrapText="1"/>
    </xf>
    <xf numFmtId="164" fontId="4" fillId="0" borderId="7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4" applyFont="1" applyFill="1"/>
    <xf numFmtId="10" fontId="3" fillId="0" borderId="0" xfId="3" applyNumberFormat="1" applyFont="1" applyFill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wrapText="1"/>
    </xf>
    <xf numFmtId="165" fontId="3" fillId="0" borderId="0" xfId="0" applyNumberFormat="1" applyFont="1" applyFill="1"/>
    <xf numFmtId="165" fontId="4" fillId="0" borderId="1" xfId="2" applyNumberFormat="1" applyFont="1" applyFill="1" applyBorder="1"/>
    <xf numFmtId="0" fontId="5" fillId="0" borderId="0" xfId="0" applyFont="1" applyFill="1" applyAlignment="1">
      <alignment horizontal="center"/>
    </xf>
    <xf numFmtId="166" fontId="3" fillId="0" borderId="0" xfId="1" applyNumberFormat="1" applyFont="1" applyFill="1"/>
    <xf numFmtId="44" fontId="3" fillId="0" borderId="0" xfId="0" applyNumberFormat="1" applyFont="1" applyFill="1"/>
    <xf numFmtId="165" fontId="4" fillId="0" borderId="2" xfId="2" applyNumberFormat="1" applyFont="1" applyFill="1" applyBorder="1"/>
    <xf numFmtId="164" fontId="3" fillId="0" borderId="0" xfId="0" applyNumberFormat="1" applyFont="1" applyFill="1"/>
    <xf numFmtId="43" fontId="3" fillId="0" borderId="0" xfId="0" applyNumberFormat="1" applyFont="1" applyFill="1"/>
    <xf numFmtId="10" fontId="4" fillId="0" borderId="1" xfId="0" applyNumberFormat="1" applyFont="1" applyFill="1" applyBorder="1"/>
    <xf numFmtId="165" fontId="4" fillId="0" borderId="0" xfId="2" applyNumberFormat="1" applyFont="1" applyBorder="1"/>
    <xf numFmtId="165" fontId="4" fillId="0" borderId="7" xfId="2" applyNumberFormat="1" applyFont="1" applyBorder="1"/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3" fillId="2" borderId="0" xfId="1" applyNumberFormat="1" applyFont="1" applyFill="1"/>
    <xf numFmtId="10" fontId="3" fillId="0" borderId="0" xfId="0" applyNumberFormat="1" applyFont="1" applyFill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FA2333E6-247E-4E11-AAD2-D83F62FB774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29497-CF04-42A3-A017-4D6C0DD484A6}">
  <sheetPr>
    <pageSetUpPr fitToPage="1"/>
  </sheetPr>
  <dimension ref="A1:Q117"/>
  <sheetViews>
    <sheetView tabSelected="1" zoomScale="80" zoomScaleNormal="80" workbookViewId="0">
      <selection activeCell="F6" sqref="F6:L6"/>
    </sheetView>
  </sheetViews>
  <sheetFormatPr defaultColWidth="9.1796875" defaultRowHeight="12.5" x14ac:dyDescent="0.25"/>
  <cols>
    <col min="1" max="1" width="2.81640625" style="8" customWidth="1"/>
    <col min="2" max="2" width="9.1796875" style="8"/>
    <col min="3" max="3" width="59.26953125" style="8" bestFit="1" customWidth="1"/>
    <col min="4" max="4" width="44.453125" style="8" bestFit="1" customWidth="1"/>
    <col min="5" max="5" width="2.7265625" style="8" customWidth="1"/>
    <col min="6" max="6" width="17.81640625" style="8" customWidth="1"/>
    <col min="7" max="7" width="2.7265625" style="8" customWidth="1"/>
    <col min="8" max="12" width="17.81640625" style="8" customWidth="1"/>
    <col min="13" max="13" width="2.7265625" style="8" customWidth="1"/>
    <col min="14" max="14" width="16.81640625" style="8" customWidth="1"/>
    <col min="15" max="15" width="2.7265625" style="8" customWidth="1"/>
    <col min="16" max="16" width="14.26953125" style="8" bestFit="1" customWidth="1"/>
    <col min="17" max="17" width="15.81640625" style="8" bestFit="1" customWidth="1"/>
    <col min="18" max="16384" width="9.1796875" style="8"/>
  </cols>
  <sheetData>
    <row r="1" spans="1:16" ht="13" x14ac:dyDescent="0.3">
      <c r="A1" s="6" t="s">
        <v>0</v>
      </c>
      <c r="B1" s="7"/>
    </row>
    <row r="2" spans="1:16" ht="13" x14ac:dyDescent="0.3">
      <c r="A2" s="6" t="s">
        <v>109</v>
      </c>
      <c r="B2" s="7"/>
    </row>
    <row r="3" spans="1:16" ht="13" x14ac:dyDescent="0.3">
      <c r="A3" s="6" t="s">
        <v>117</v>
      </c>
      <c r="B3" s="7"/>
    </row>
    <row r="4" spans="1:16" ht="13" x14ac:dyDescent="0.3">
      <c r="A4" s="9"/>
      <c r="B4" s="7"/>
    </row>
    <row r="5" spans="1:16" x14ac:dyDescent="0.25">
      <c r="B5" s="7"/>
      <c r="K5" s="10"/>
    </row>
    <row r="6" spans="1:16" ht="13" x14ac:dyDescent="0.3">
      <c r="B6" s="7"/>
      <c r="F6" s="29" t="s">
        <v>137</v>
      </c>
      <c r="G6" s="30"/>
      <c r="H6" s="30"/>
      <c r="I6" s="30"/>
      <c r="J6" s="30"/>
      <c r="K6" s="30"/>
      <c r="L6" s="31"/>
    </row>
    <row r="7" spans="1:16" ht="39" x14ac:dyDescent="0.3">
      <c r="B7" s="11" t="s">
        <v>1</v>
      </c>
      <c r="C7" s="12" t="s">
        <v>2</v>
      </c>
      <c r="D7" s="12" t="s">
        <v>3</v>
      </c>
      <c r="E7" s="12"/>
      <c r="F7" s="13" t="s">
        <v>110</v>
      </c>
      <c r="G7" s="13"/>
      <c r="H7" s="13" t="s">
        <v>111</v>
      </c>
      <c r="I7" s="13" t="s">
        <v>112</v>
      </c>
      <c r="J7" s="13" t="s">
        <v>113</v>
      </c>
      <c r="K7" s="13" t="s">
        <v>114</v>
      </c>
      <c r="L7" s="13" t="s">
        <v>4</v>
      </c>
      <c r="M7" s="6"/>
      <c r="N7" s="4" t="s">
        <v>115</v>
      </c>
      <c r="P7" s="5" t="s">
        <v>116</v>
      </c>
    </row>
    <row r="8" spans="1:16" ht="4.5" customHeight="1" x14ac:dyDescent="0.25"/>
    <row r="9" spans="1:16" ht="13" x14ac:dyDescent="0.3">
      <c r="B9" s="7">
        <v>1</v>
      </c>
      <c r="C9" s="25" t="s">
        <v>5</v>
      </c>
    </row>
    <row r="10" spans="1:16" x14ac:dyDescent="0.25">
      <c r="B10" s="7">
        <f>B9+1</f>
        <v>2</v>
      </c>
      <c r="C10" s="8" t="s">
        <v>6</v>
      </c>
      <c r="D10" s="8" t="s">
        <v>136</v>
      </c>
      <c r="F10" s="2">
        <v>4686609.1399999997</v>
      </c>
      <c r="H10" s="2">
        <f t="shared" ref="H10:H40" si="0">F10*$D$112</f>
        <v>984187.9193999999</v>
      </c>
      <c r="I10" s="2">
        <f t="shared" ref="I10:I22" si="1">F10*$D$114</f>
        <v>135911.66506</v>
      </c>
      <c r="J10" s="2">
        <f t="shared" ref="J10:J22" si="2">F10*$D$115</f>
        <v>262450.11183999997</v>
      </c>
      <c r="K10" s="2">
        <f t="shared" ref="K10:K45" si="3">-SUM(I10:J10)*$D$112</f>
        <v>-83655.973148999983</v>
      </c>
      <c r="L10" s="2">
        <f>SUM(H10:K10)</f>
        <v>1298893.7231509998</v>
      </c>
      <c r="M10" s="3"/>
    </row>
    <row r="11" spans="1:16" x14ac:dyDescent="0.25">
      <c r="B11" s="7">
        <f t="shared" ref="B11:B45" si="4">B10+1</f>
        <v>3</v>
      </c>
      <c r="C11" s="8" t="s">
        <v>7</v>
      </c>
      <c r="D11" s="8" t="s">
        <v>126</v>
      </c>
      <c r="F11" s="3">
        <v>1442157.1600000001</v>
      </c>
      <c r="G11" s="3"/>
      <c r="H11" s="3">
        <f t="shared" si="0"/>
        <v>302853.0036</v>
      </c>
      <c r="I11" s="3">
        <f t="shared" si="1"/>
        <v>41822.557640000006</v>
      </c>
      <c r="J11" s="3">
        <f t="shared" si="2"/>
        <v>80760.800960000008</v>
      </c>
      <c r="K11" s="3">
        <f t="shared" si="3"/>
        <v>-25742.505305999999</v>
      </c>
      <c r="L11" s="3">
        <f t="shared" ref="L11:L44" si="5">SUM(H11:K11)</f>
        <v>399693.85689400003</v>
      </c>
      <c r="M11" s="3"/>
    </row>
    <row r="12" spans="1:16" x14ac:dyDescent="0.25">
      <c r="B12" s="7">
        <f t="shared" si="4"/>
        <v>4</v>
      </c>
      <c r="C12" s="8" t="s">
        <v>8</v>
      </c>
      <c r="D12" s="8" t="s">
        <v>121</v>
      </c>
      <c r="F12" s="3">
        <v>8067694.8899999997</v>
      </c>
      <c r="G12" s="3"/>
      <c r="H12" s="3">
        <f t="shared" si="0"/>
        <v>1694215.9268999998</v>
      </c>
      <c r="I12" s="3">
        <f t="shared" si="1"/>
        <v>233963.15181000001</v>
      </c>
      <c r="J12" s="3">
        <f t="shared" si="2"/>
        <v>451790.91383999999</v>
      </c>
      <c r="K12" s="3">
        <f t="shared" si="3"/>
        <v>-144008.3537865</v>
      </c>
      <c r="L12" s="3">
        <f t="shared" si="5"/>
        <v>2235961.6387634994</v>
      </c>
      <c r="M12" s="3"/>
    </row>
    <row r="13" spans="1:16" x14ac:dyDescent="0.25">
      <c r="B13" s="7">
        <f t="shared" si="4"/>
        <v>5</v>
      </c>
      <c r="C13" s="8" t="s">
        <v>9</v>
      </c>
      <c r="D13" s="8" t="s">
        <v>118</v>
      </c>
      <c r="F13" s="3">
        <v>903701.37</v>
      </c>
      <c r="G13" s="3"/>
      <c r="H13" s="3">
        <f t="shared" si="0"/>
        <v>189777.28769999999</v>
      </c>
      <c r="I13" s="3">
        <f t="shared" si="1"/>
        <v>26207.33973</v>
      </c>
      <c r="J13" s="3">
        <f t="shared" si="2"/>
        <v>50607.276720000002</v>
      </c>
      <c r="K13" s="3">
        <f t="shared" si="3"/>
        <v>-16131.069454500001</v>
      </c>
      <c r="L13" s="3">
        <f t="shared" si="5"/>
        <v>250460.83469550003</v>
      </c>
      <c r="M13" s="3"/>
    </row>
    <row r="14" spans="1:16" x14ac:dyDescent="0.25">
      <c r="B14" s="7">
        <f t="shared" si="4"/>
        <v>6</v>
      </c>
      <c r="C14" s="8" t="s">
        <v>10</v>
      </c>
      <c r="D14" s="8" t="s">
        <v>11</v>
      </c>
      <c r="F14" s="3">
        <v>62500</v>
      </c>
      <c r="G14" s="3"/>
      <c r="H14" s="3">
        <f t="shared" si="0"/>
        <v>13125</v>
      </c>
      <c r="I14" s="3">
        <f t="shared" si="1"/>
        <v>1812.5</v>
      </c>
      <c r="J14" s="3">
        <f t="shared" si="2"/>
        <v>3500</v>
      </c>
      <c r="K14" s="3">
        <f t="shared" si="3"/>
        <v>-1115.625</v>
      </c>
      <c r="L14" s="3">
        <f>SUM(H14:K14)</f>
        <v>17321.875</v>
      </c>
      <c r="M14" s="3"/>
    </row>
    <row r="15" spans="1:16" x14ac:dyDescent="0.25">
      <c r="B15" s="7">
        <f t="shared" si="4"/>
        <v>7</v>
      </c>
      <c r="C15" s="8" t="s">
        <v>12</v>
      </c>
      <c r="D15" s="8" t="s">
        <v>119</v>
      </c>
      <c r="F15" s="3">
        <v>-0.28000000000000003</v>
      </c>
      <c r="G15" s="3"/>
      <c r="H15" s="3">
        <f t="shared" si="0"/>
        <v>-5.8800000000000005E-2</v>
      </c>
      <c r="I15" s="3">
        <f t="shared" si="1"/>
        <v>-8.1200000000000005E-3</v>
      </c>
      <c r="J15" s="3">
        <f t="shared" si="2"/>
        <v>-1.5680000000000003E-2</v>
      </c>
      <c r="K15" s="3">
        <f t="shared" si="3"/>
        <v>4.9979999999999998E-3</v>
      </c>
      <c r="L15" s="3">
        <f t="shared" si="5"/>
        <v>-7.7602000000000004E-2</v>
      </c>
      <c r="M15" s="3"/>
    </row>
    <row r="16" spans="1:16" x14ac:dyDescent="0.25">
      <c r="B16" s="7">
        <f t="shared" si="4"/>
        <v>8</v>
      </c>
      <c r="C16" s="8" t="s">
        <v>13</v>
      </c>
      <c r="D16" s="8" t="s">
        <v>120</v>
      </c>
      <c r="F16" s="3">
        <v>11389199.880000001</v>
      </c>
      <c r="G16" s="3"/>
      <c r="H16" s="3">
        <f t="shared" si="0"/>
        <v>2391731.9748</v>
      </c>
      <c r="I16" s="3">
        <f t="shared" si="1"/>
        <v>330286.79652000003</v>
      </c>
      <c r="J16" s="3">
        <f t="shared" si="2"/>
        <v>637795.19328000001</v>
      </c>
      <c r="K16" s="3">
        <f t="shared" si="3"/>
        <v>-203297.21785800002</v>
      </c>
      <c r="L16" s="3">
        <f t="shared" si="5"/>
        <v>3156516.7467419994</v>
      </c>
      <c r="M16" s="3"/>
    </row>
    <row r="17" spans="2:13" x14ac:dyDescent="0.25">
      <c r="B17" s="7">
        <f t="shared" si="4"/>
        <v>9</v>
      </c>
      <c r="C17" s="8" t="s">
        <v>14</v>
      </c>
      <c r="D17" s="8" t="s">
        <v>121</v>
      </c>
      <c r="F17" s="3">
        <v>477486.89</v>
      </c>
      <c r="G17" s="3"/>
      <c r="H17" s="3">
        <f t="shared" si="0"/>
        <v>100272.2469</v>
      </c>
      <c r="I17" s="3">
        <f t="shared" si="1"/>
        <v>13847.119810000002</v>
      </c>
      <c r="J17" s="3">
        <f t="shared" si="2"/>
        <v>26739.26584</v>
      </c>
      <c r="K17" s="3">
        <f t="shared" si="3"/>
        <v>-8523.1409865000005</v>
      </c>
      <c r="L17" s="3">
        <f t="shared" si="5"/>
        <v>132335.49156350002</v>
      </c>
      <c r="M17" s="3"/>
    </row>
    <row r="18" spans="2:13" x14ac:dyDescent="0.25">
      <c r="B18" s="7">
        <f t="shared" si="4"/>
        <v>10</v>
      </c>
      <c r="C18" s="8" t="s">
        <v>15</v>
      </c>
      <c r="D18" s="8" t="s">
        <v>122</v>
      </c>
      <c r="F18" s="3">
        <v>599246.81999999995</v>
      </c>
      <c r="G18" s="3"/>
      <c r="H18" s="3">
        <f t="shared" si="0"/>
        <v>125841.83219999999</v>
      </c>
      <c r="I18" s="3">
        <f t="shared" si="1"/>
        <v>17378.157779999998</v>
      </c>
      <c r="J18" s="3">
        <f t="shared" si="2"/>
        <v>33557.821919999995</v>
      </c>
      <c r="K18" s="3">
        <f t="shared" si="3"/>
        <v>-10696.555736999999</v>
      </c>
      <c r="L18" s="3">
        <f t="shared" si="5"/>
        <v>166081.25616299998</v>
      </c>
      <c r="M18" s="3"/>
    </row>
    <row r="19" spans="2:13" x14ac:dyDescent="0.25">
      <c r="B19" s="7">
        <f t="shared" si="4"/>
        <v>11</v>
      </c>
      <c r="C19" s="8" t="s">
        <v>16</v>
      </c>
      <c r="D19" s="8" t="s">
        <v>123</v>
      </c>
      <c r="F19" s="3">
        <v>0</v>
      </c>
      <c r="G19" s="3"/>
      <c r="H19" s="3">
        <f t="shared" si="0"/>
        <v>0</v>
      </c>
      <c r="I19" s="3">
        <f t="shared" si="1"/>
        <v>0</v>
      </c>
      <c r="J19" s="3">
        <f t="shared" si="2"/>
        <v>0</v>
      </c>
      <c r="K19" s="3">
        <f t="shared" si="3"/>
        <v>0</v>
      </c>
      <c r="L19" s="3">
        <f t="shared" si="5"/>
        <v>0</v>
      </c>
      <c r="M19" s="3"/>
    </row>
    <row r="20" spans="2:13" x14ac:dyDescent="0.25">
      <c r="B20" s="7">
        <f t="shared" si="4"/>
        <v>12</v>
      </c>
      <c r="C20" s="8" t="s">
        <v>17</v>
      </c>
      <c r="D20" s="8" t="s">
        <v>124</v>
      </c>
      <c r="F20" s="3">
        <v>90546.5</v>
      </c>
      <c r="G20" s="3"/>
      <c r="H20" s="3">
        <f t="shared" si="0"/>
        <v>19014.764999999999</v>
      </c>
      <c r="I20" s="3">
        <f t="shared" si="1"/>
        <v>2625.8485000000001</v>
      </c>
      <c r="J20" s="3">
        <f t="shared" si="2"/>
        <v>5070.6040000000003</v>
      </c>
      <c r="K20" s="3">
        <f t="shared" si="3"/>
        <v>-1616.2550249999999</v>
      </c>
      <c r="L20" s="3">
        <f t="shared" si="5"/>
        <v>25094.962475</v>
      </c>
      <c r="M20" s="3"/>
    </row>
    <row r="21" spans="2:13" x14ac:dyDescent="0.25">
      <c r="B21" s="7">
        <f t="shared" si="4"/>
        <v>13</v>
      </c>
      <c r="C21" s="8" t="s">
        <v>18</v>
      </c>
      <c r="D21" s="8" t="s">
        <v>125</v>
      </c>
      <c r="F21" s="3">
        <v>1584729.72</v>
      </c>
      <c r="G21" s="3"/>
      <c r="H21" s="3">
        <f t="shared" si="0"/>
        <v>332793.24119999999</v>
      </c>
      <c r="I21" s="3">
        <f t="shared" si="1"/>
        <v>45957.16188</v>
      </c>
      <c r="J21" s="3">
        <f t="shared" si="2"/>
        <v>88744.864319999993</v>
      </c>
      <c r="K21" s="3">
        <f t="shared" si="3"/>
        <v>-28287.425501999998</v>
      </c>
      <c r="L21" s="3">
        <f t="shared" si="5"/>
        <v>439207.84189799998</v>
      </c>
      <c r="M21" s="3"/>
    </row>
    <row r="22" spans="2:13" x14ac:dyDescent="0.25">
      <c r="B22" s="7">
        <f t="shared" si="4"/>
        <v>14</v>
      </c>
      <c r="C22" s="8" t="s">
        <v>19</v>
      </c>
      <c r="D22" s="8" t="s">
        <v>126</v>
      </c>
      <c r="F22" s="3">
        <v>3670517.41</v>
      </c>
      <c r="G22" s="3"/>
      <c r="H22" s="3">
        <f t="shared" si="0"/>
        <v>770808.65610000002</v>
      </c>
      <c r="I22" s="3">
        <f t="shared" si="1"/>
        <v>106445.00489000001</v>
      </c>
      <c r="J22" s="3">
        <f t="shared" si="2"/>
        <v>205548.97496000002</v>
      </c>
      <c r="K22" s="3">
        <f t="shared" si="3"/>
        <v>-65518.735768499995</v>
      </c>
      <c r="L22" s="3">
        <f t="shared" si="5"/>
        <v>1017283.9001815</v>
      </c>
      <c r="M22" s="3"/>
    </row>
    <row r="23" spans="2:13" x14ac:dyDescent="0.25">
      <c r="B23" s="7">
        <f t="shared" si="4"/>
        <v>15</v>
      </c>
      <c r="C23" s="8" t="s">
        <v>20</v>
      </c>
      <c r="D23" s="8" t="s">
        <v>127</v>
      </c>
      <c r="F23" s="3">
        <v>-248182.71</v>
      </c>
      <c r="G23" s="3"/>
      <c r="H23" s="3">
        <f t="shared" si="0"/>
        <v>-52118.369099999996</v>
      </c>
      <c r="I23" s="3"/>
      <c r="J23" s="3"/>
      <c r="K23" s="3">
        <f t="shared" si="3"/>
        <v>0</v>
      </c>
      <c r="L23" s="3">
        <f t="shared" si="5"/>
        <v>-52118.369099999996</v>
      </c>
      <c r="M23" s="3"/>
    </row>
    <row r="24" spans="2:13" x14ac:dyDescent="0.25">
      <c r="B24" s="7">
        <f t="shared" si="4"/>
        <v>16</v>
      </c>
      <c r="C24" s="8" t="s">
        <v>21</v>
      </c>
      <c r="D24" s="8" t="s">
        <v>21</v>
      </c>
      <c r="F24" s="3">
        <v>30210469.380000003</v>
      </c>
      <c r="G24" s="3"/>
      <c r="H24" s="3">
        <f t="shared" si="0"/>
        <v>6344198.5698000006</v>
      </c>
      <c r="I24" s="3">
        <f t="shared" ref="I24:I41" si="6">F24*$D$114</f>
        <v>876103.61202000012</v>
      </c>
      <c r="J24" s="3">
        <f t="shared" ref="J24:J40" si="7">F24*$D$115</f>
        <v>1691786.2852800002</v>
      </c>
      <c r="K24" s="3">
        <f t="shared" si="3"/>
        <v>-539256.87843300006</v>
      </c>
      <c r="L24" s="3">
        <f t="shared" si="5"/>
        <v>8372831.5886669997</v>
      </c>
      <c r="M24" s="3"/>
    </row>
    <row r="25" spans="2:13" x14ac:dyDescent="0.25">
      <c r="B25" s="7">
        <f t="shared" si="4"/>
        <v>17</v>
      </c>
      <c r="C25" s="8" t="s">
        <v>22</v>
      </c>
      <c r="D25" s="8" t="s">
        <v>128</v>
      </c>
      <c r="F25" s="3">
        <v>655419.52</v>
      </c>
      <c r="G25" s="3"/>
      <c r="H25" s="3">
        <f t="shared" si="0"/>
        <v>137638.0992</v>
      </c>
      <c r="I25" s="3">
        <f t="shared" si="6"/>
        <v>19007.166080000003</v>
      </c>
      <c r="J25" s="3">
        <f t="shared" si="7"/>
        <v>36703.493119999999</v>
      </c>
      <c r="K25" s="3">
        <f t="shared" si="3"/>
        <v>-11699.238432</v>
      </c>
      <c r="L25" s="3">
        <f t="shared" si="5"/>
        <v>181649.51996799998</v>
      </c>
      <c r="M25" s="3"/>
    </row>
    <row r="26" spans="2:13" x14ac:dyDescent="0.25">
      <c r="B26" s="7">
        <f t="shared" si="4"/>
        <v>18</v>
      </c>
      <c r="C26" s="8" t="s">
        <v>23</v>
      </c>
      <c r="D26" s="8" t="s">
        <v>23</v>
      </c>
      <c r="F26" s="3">
        <v>14296726.949999999</v>
      </c>
      <c r="G26" s="3"/>
      <c r="H26" s="3">
        <f t="shared" si="0"/>
        <v>3002312.6594999996</v>
      </c>
      <c r="I26" s="3">
        <f t="shared" si="6"/>
        <v>414605.08155</v>
      </c>
      <c r="J26" s="3">
        <f t="shared" si="7"/>
        <v>800616.70919999992</v>
      </c>
      <c r="K26" s="3">
        <f t="shared" si="3"/>
        <v>-255196.57605749997</v>
      </c>
      <c r="L26" s="3">
        <f t="shared" si="5"/>
        <v>3962337.8741924996</v>
      </c>
      <c r="M26" s="3"/>
    </row>
    <row r="27" spans="2:13" x14ac:dyDescent="0.25">
      <c r="B27" s="7">
        <f t="shared" si="4"/>
        <v>19</v>
      </c>
      <c r="C27" s="8" t="s">
        <v>24</v>
      </c>
      <c r="D27" s="8" t="s">
        <v>129</v>
      </c>
      <c r="F27" s="3">
        <v>78600.59</v>
      </c>
      <c r="G27" s="3"/>
      <c r="H27" s="3">
        <f t="shared" si="0"/>
        <v>16506.123899999999</v>
      </c>
      <c r="I27" s="3">
        <f t="shared" si="6"/>
        <v>2279.4171099999999</v>
      </c>
      <c r="J27" s="3">
        <f t="shared" si="7"/>
        <v>4401.6330399999997</v>
      </c>
      <c r="K27" s="3">
        <f t="shared" si="3"/>
        <v>-1403.0205314999998</v>
      </c>
      <c r="L27" s="3">
        <f t="shared" si="5"/>
        <v>21784.153518499999</v>
      </c>
      <c r="M27" s="3"/>
    </row>
    <row r="28" spans="2:13" x14ac:dyDescent="0.25">
      <c r="B28" s="7">
        <f t="shared" si="4"/>
        <v>20</v>
      </c>
      <c r="C28" s="8" t="s">
        <v>25</v>
      </c>
      <c r="D28" s="8" t="s">
        <v>25</v>
      </c>
      <c r="F28" s="3">
        <v>11717884.57</v>
      </c>
      <c r="G28" s="3"/>
      <c r="H28" s="3">
        <f t="shared" si="0"/>
        <v>2460755.7596999998</v>
      </c>
      <c r="I28" s="3">
        <f t="shared" si="6"/>
        <v>339818.65253000002</v>
      </c>
      <c r="J28" s="3">
        <f t="shared" si="7"/>
        <v>656201.53592000005</v>
      </c>
      <c r="K28" s="3">
        <f t="shared" si="3"/>
        <v>-209164.23957449998</v>
      </c>
      <c r="L28" s="3">
        <f>SUM(H28:K28)</f>
        <v>3247611.7085755002</v>
      </c>
      <c r="M28" s="3"/>
    </row>
    <row r="29" spans="2:13" x14ac:dyDescent="0.25">
      <c r="B29" s="7">
        <f t="shared" si="4"/>
        <v>21</v>
      </c>
      <c r="C29" s="8" t="s">
        <v>26</v>
      </c>
      <c r="D29" s="8" t="s">
        <v>128</v>
      </c>
      <c r="F29" s="3">
        <v>2647066.3199999998</v>
      </c>
      <c r="G29" s="3"/>
      <c r="H29" s="3">
        <f t="shared" si="0"/>
        <v>555883.92719999992</v>
      </c>
      <c r="I29" s="3">
        <f t="shared" si="6"/>
        <v>76764.923280000003</v>
      </c>
      <c r="J29" s="3">
        <f t="shared" si="7"/>
        <v>148235.71391999998</v>
      </c>
      <c r="K29" s="3">
        <f t="shared" si="3"/>
        <v>-47250.133812</v>
      </c>
      <c r="L29" s="3">
        <f t="shared" si="5"/>
        <v>733634.43058799987</v>
      </c>
      <c r="M29" s="3"/>
    </row>
    <row r="30" spans="2:13" x14ac:dyDescent="0.25">
      <c r="B30" s="7">
        <f t="shared" si="4"/>
        <v>22</v>
      </c>
      <c r="C30" s="8" t="s">
        <v>27</v>
      </c>
      <c r="D30" s="8" t="s">
        <v>128</v>
      </c>
      <c r="F30" s="3">
        <v>14613012.470000001</v>
      </c>
      <c r="G30" s="3"/>
      <c r="H30" s="3">
        <f t="shared" si="0"/>
        <v>3068732.6187</v>
      </c>
      <c r="I30" s="3">
        <f t="shared" si="6"/>
        <v>423777.36163000006</v>
      </c>
      <c r="J30" s="3">
        <f t="shared" si="7"/>
        <v>818328.69832000008</v>
      </c>
      <c r="K30" s="3">
        <f t="shared" si="3"/>
        <v>-260842.27258950003</v>
      </c>
      <c r="L30" s="3">
        <f t="shared" si="5"/>
        <v>4049996.4060605001</v>
      </c>
      <c r="M30" s="3"/>
    </row>
    <row r="31" spans="2:13" x14ac:dyDescent="0.25">
      <c r="B31" s="7">
        <f t="shared" si="4"/>
        <v>23</v>
      </c>
      <c r="C31" s="8" t="s">
        <v>28</v>
      </c>
      <c r="D31" s="8" t="s">
        <v>28</v>
      </c>
      <c r="F31" s="3">
        <v>1224543.4899999993</v>
      </c>
      <c r="G31" s="3"/>
      <c r="H31" s="3">
        <f t="shared" si="0"/>
        <v>257154.13289999985</v>
      </c>
      <c r="I31" s="3">
        <f t="shared" si="6"/>
        <v>35511.761209999982</v>
      </c>
      <c r="J31" s="3">
        <f t="shared" si="7"/>
        <v>68574.435439999957</v>
      </c>
      <c r="K31" s="3">
        <f t="shared" si="3"/>
        <v>-21858.101296499986</v>
      </c>
      <c r="L31" s="3">
        <f t="shared" si="5"/>
        <v>339382.22825349978</v>
      </c>
      <c r="M31" s="3"/>
    </row>
    <row r="32" spans="2:13" x14ac:dyDescent="0.25">
      <c r="B32" s="7">
        <f t="shared" si="4"/>
        <v>24</v>
      </c>
      <c r="C32" s="8" t="s">
        <v>29</v>
      </c>
      <c r="D32" s="8" t="s">
        <v>29</v>
      </c>
      <c r="F32" s="3">
        <v>13379116.57</v>
      </c>
      <c r="G32" s="3"/>
      <c r="H32" s="3">
        <f t="shared" si="0"/>
        <v>2809614.4797</v>
      </c>
      <c r="I32" s="3">
        <f t="shared" si="6"/>
        <v>387994.38053000002</v>
      </c>
      <c r="J32" s="3">
        <f t="shared" si="7"/>
        <v>749230.52792000002</v>
      </c>
      <c r="K32" s="3">
        <f t="shared" si="3"/>
        <v>-238817.2307745</v>
      </c>
      <c r="L32" s="3">
        <f t="shared" si="5"/>
        <v>3708022.1573755001</v>
      </c>
      <c r="M32" s="3"/>
    </row>
    <row r="33" spans="2:17" x14ac:dyDescent="0.25">
      <c r="B33" s="7">
        <f t="shared" si="4"/>
        <v>25</v>
      </c>
      <c r="C33" s="8" t="s">
        <v>30</v>
      </c>
      <c r="D33" s="8" t="s">
        <v>23</v>
      </c>
      <c r="F33" s="3">
        <v>1476257.44</v>
      </c>
      <c r="G33" s="3"/>
      <c r="H33" s="3">
        <f t="shared" si="0"/>
        <v>310014.0624</v>
      </c>
      <c r="I33" s="3">
        <f t="shared" si="6"/>
        <v>42811.465759999999</v>
      </c>
      <c r="J33" s="3">
        <f t="shared" si="7"/>
        <v>82670.416639999996</v>
      </c>
      <c r="K33" s="3">
        <f t="shared" si="3"/>
        <v>-26351.195304000001</v>
      </c>
      <c r="L33" s="3">
        <f t="shared" si="5"/>
        <v>409144.749496</v>
      </c>
      <c r="M33" s="3"/>
    </row>
    <row r="34" spans="2:17" x14ac:dyDescent="0.25">
      <c r="B34" s="7">
        <f t="shared" si="4"/>
        <v>26</v>
      </c>
      <c r="C34" s="8" t="s">
        <v>31</v>
      </c>
      <c r="D34" s="8" t="s">
        <v>130</v>
      </c>
      <c r="F34" s="3">
        <v>1017950.11</v>
      </c>
      <c r="G34" s="3"/>
      <c r="H34" s="3">
        <f t="shared" si="0"/>
        <v>213769.52309999999</v>
      </c>
      <c r="I34" s="3">
        <f t="shared" si="6"/>
        <v>29520.553190000002</v>
      </c>
      <c r="J34" s="3">
        <f t="shared" si="7"/>
        <v>57005.206160000002</v>
      </c>
      <c r="K34" s="3">
        <f t="shared" si="3"/>
        <v>-18170.4094635</v>
      </c>
      <c r="L34" s="3">
        <f t="shared" si="5"/>
        <v>282124.87298649998</v>
      </c>
      <c r="M34" s="3"/>
    </row>
    <row r="35" spans="2:17" x14ac:dyDescent="0.25">
      <c r="B35" s="7">
        <f t="shared" si="4"/>
        <v>27</v>
      </c>
      <c r="C35" s="8" t="s">
        <v>32</v>
      </c>
      <c r="D35" s="8" t="s">
        <v>130</v>
      </c>
      <c r="F35" s="3">
        <v>5213040.95</v>
      </c>
      <c r="G35" s="3"/>
      <c r="H35" s="3">
        <f t="shared" si="0"/>
        <v>1094738.5995</v>
      </c>
      <c r="I35" s="3">
        <f t="shared" si="6"/>
        <v>151178.18755</v>
      </c>
      <c r="J35" s="3">
        <f t="shared" si="7"/>
        <v>291930.29320000001</v>
      </c>
      <c r="K35" s="3">
        <f t="shared" si="3"/>
        <v>-93052.780957499999</v>
      </c>
      <c r="L35" s="3">
        <f t="shared" si="5"/>
        <v>1444794.2992924999</v>
      </c>
      <c r="M35" s="3"/>
    </row>
    <row r="36" spans="2:17" x14ac:dyDescent="0.25">
      <c r="B36" s="7">
        <f t="shared" si="4"/>
        <v>28</v>
      </c>
      <c r="C36" s="8" t="s">
        <v>33</v>
      </c>
      <c r="D36" s="8" t="s">
        <v>130</v>
      </c>
      <c r="F36" s="3">
        <v>432486.84</v>
      </c>
      <c r="G36" s="3"/>
      <c r="H36" s="3">
        <f t="shared" si="0"/>
        <v>90822.236400000009</v>
      </c>
      <c r="I36" s="3">
        <f t="shared" si="6"/>
        <v>12542.118360000002</v>
      </c>
      <c r="J36" s="3">
        <f t="shared" si="7"/>
        <v>24219.263040000002</v>
      </c>
      <c r="K36" s="3">
        <f t="shared" si="3"/>
        <v>-7719.8900940000012</v>
      </c>
      <c r="L36" s="3">
        <f t="shared" si="5"/>
        <v>119863.72770600002</v>
      </c>
      <c r="M36" s="3"/>
    </row>
    <row r="37" spans="2:17" x14ac:dyDescent="0.25">
      <c r="B37" s="7">
        <f t="shared" si="4"/>
        <v>29</v>
      </c>
      <c r="C37" s="8" t="s">
        <v>34</v>
      </c>
      <c r="D37" s="8" t="s">
        <v>130</v>
      </c>
      <c r="F37" s="3">
        <v>1573365.66</v>
      </c>
      <c r="G37" s="3"/>
      <c r="H37" s="3">
        <f t="shared" si="0"/>
        <v>330406.78859999997</v>
      </c>
      <c r="I37" s="3">
        <f t="shared" si="6"/>
        <v>45627.604140000003</v>
      </c>
      <c r="J37" s="3">
        <f t="shared" si="7"/>
        <v>88108.47696</v>
      </c>
      <c r="K37" s="3">
        <f t="shared" si="3"/>
        <v>-28084.577031000001</v>
      </c>
      <c r="L37" s="3">
        <f t="shared" si="5"/>
        <v>436058.29266899999</v>
      </c>
      <c r="M37" s="3"/>
      <c r="Q37" s="14"/>
    </row>
    <row r="38" spans="2:17" x14ac:dyDescent="0.25">
      <c r="B38" s="7">
        <f t="shared" si="4"/>
        <v>30</v>
      </c>
      <c r="C38" s="8" t="s">
        <v>35</v>
      </c>
      <c r="D38" s="8" t="s">
        <v>130</v>
      </c>
      <c r="F38" s="3">
        <v>638010.63</v>
      </c>
      <c r="G38" s="3"/>
      <c r="H38" s="3">
        <f t="shared" si="0"/>
        <v>133982.2323</v>
      </c>
      <c r="I38" s="3">
        <f t="shared" si="6"/>
        <v>18502.308270000001</v>
      </c>
      <c r="J38" s="3">
        <f t="shared" si="7"/>
        <v>35728.595280000001</v>
      </c>
      <c r="K38" s="3">
        <f t="shared" si="3"/>
        <v>-11388.489745500001</v>
      </c>
      <c r="L38" s="3">
        <f t="shared" si="5"/>
        <v>176824.64610450002</v>
      </c>
      <c r="M38" s="3"/>
    </row>
    <row r="39" spans="2:17" x14ac:dyDescent="0.25">
      <c r="B39" s="7">
        <f t="shared" si="4"/>
        <v>31</v>
      </c>
      <c r="C39" s="8" t="s">
        <v>36</v>
      </c>
      <c r="D39" s="8" t="s">
        <v>130</v>
      </c>
      <c r="F39" s="3">
        <v>465254.52</v>
      </c>
      <c r="G39" s="3"/>
      <c r="H39" s="3">
        <f t="shared" si="0"/>
        <v>97703.449200000003</v>
      </c>
      <c r="I39" s="3">
        <f t="shared" si="6"/>
        <v>13492.381080000001</v>
      </c>
      <c r="J39" s="3">
        <f t="shared" si="7"/>
        <v>26054.253120000001</v>
      </c>
      <c r="K39" s="3">
        <f t="shared" si="3"/>
        <v>-8304.7931819999994</v>
      </c>
      <c r="L39" s="3">
        <f t="shared" si="5"/>
        <v>128945.29021800001</v>
      </c>
      <c r="M39" s="3"/>
    </row>
    <row r="40" spans="2:17" x14ac:dyDescent="0.25">
      <c r="B40" s="7">
        <f t="shared" si="4"/>
        <v>32</v>
      </c>
      <c r="C40" s="8" t="s">
        <v>37</v>
      </c>
      <c r="D40" s="8" t="s">
        <v>37</v>
      </c>
      <c r="F40" s="3">
        <v>1069328.58</v>
      </c>
      <c r="G40" s="3"/>
      <c r="H40" s="3">
        <f t="shared" si="0"/>
        <v>224559.0018</v>
      </c>
      <c r="I40" s="3">
        <f t="shared" si="6"/>
        <v>31010.528820000003</v>
      </c>
      <c r="J40" s="3">
        <f t="shared" si="7"/>
        <v>59882.400480000004</v>
      </c>
      <c r="K40" s="3">
        <f t="shared" si="3"/>
        <v>-19087.515153</v>
      </c>
      <c r="L40" s="3">
        <f t="shared" si="5"/>
        <v>296364.41594699997</v>
      </c>
      <c r="M40" s="3"/>
    </row>
    <row r="41" spans="2:17" x14ac:dyDescent="0.25">
      <c r="B41" s="7">
        <f t="shared" si="4"/>
        <v>33</v>
      </c>
      <c r="C41" s="8" t="s">
        <v>39</v>
      </c>
      <c r="D41" s="8" t="s">
        <v>38</v>
      </c>
      <c r="F41" s="3">
        <v>760085596.78232157</v>
      </c>
      <c r="G41" s="3"/>
      <c r="H41" s="27"/>
      <c r="I41" s="3">
        <f t="shared" si="6"/>
        <v>22042482.306687325</v>
      </c>
      <c r="J41" s="27"/>
      <c r="K41" s="3">
        <f t="shared" si="3"/>
        <v>-4628921.2844043383</v>
      </c>
      <c r="L41" s="3">
        <f t="shared" si="5"/>
        <v>17413561.022282988</v>
      </c>
      <c r="M41" s="3"/>
    </row>
    <row r="42" spans="2:17" x14ac:dyDescent="0.25">
      <c r="B42" s="7">
        <f t="shared" si="4"/>
        <v>34</v>
      </c>
      <c r="C42" s="8" t="s">
        <v>40</v>
      </c>
      <c r="D42" s="8" t="s">
        <v>38</v>
      </c>
      <c r="F42" s="3">
        <v>716216776.66477442</v>
      </c>
      <c r="G42" s="3"/>
      <c r="H42" s="27"/>
      <c r="I42" s="27"/>
      <c r="J42" s="3">
        <f>F42*$D$115</f>
        <v>40108139.49322737</v>
      </c>
      <c r="K42" s="3">
        <f t="shared" si="3"/>
        <v>-8422709.2935777474</v>
      </c>
      <c r="L42" s="3">
        <f t="shared" si="5"/>
        <v>31685430.199649625</v>
      </c>
      <c r="M42" s="3"/>
    </row>
    <row r="43" spans="2:17" x14ac:dyDescent="0.25">
      <c r="B43" s="7">
        <f t="shared" si="4"/>
        <v>35</v>
      </c>
      <c r="C43" s="8" t="s">
        <v>41</v>
      </c>
      <c r="D43" s="8" t="s">
        <v>131</v>
      </c>
      <c r="F43" s="3">
        <v>1691782</v>
      </c>
      <c r="G43" s="3"/>
      <c r="H43" s="3">
        <f>F43*$D$112</f>
        <v>355274.22</v>
      </c>
      <c r="I43" s="3">
        <f>F43*$D$114</f>
        <v>49061.678</v>
      </c>
      <c r="J43" s="3">
        <f>F43*$D$115</f>
        <v>94739.792000000001</v>
      </c>
      <c r="K43" s="3">
        <f t="shared" si="3"/>
        <v>-30198.308699999998</v>
      </c>
      <c r="L43" s="3">
        <f t="shared" si="5"/>
        <v>468877.38130000001</v>
      </c>
      <c r="M43" s="3"/>
    </row>
    <row r="44" spans="2:17" x14ac:dyDescent="0.25">
      <c r="B44" s="7">
        <f t="shared" si="4"/>
        <v>36</v>
      </c>
      <c r="C44" s="8" t="s">
        <v>42</v>
      </c>
      <c r="D44" s="8" t="s">
        <v>42</v>
      </c>
      <c r="F44" s="3">
        <v>48827.194118980289</v>
      </c>
      <c r="G44" s="3"/>
      <c r="H44" s="3">
        <f>F44*$D$112</f>
        <v>10253.710764985861</v>
      </c>
      <c r="I44" s="3">
        <f>F44*$D$114</f>
        <v>1415.9886294504286</v>
      </c>
      <c r="J44" s="3">
        <f>F44*$D$115</f>
        <v>2734.3228706628961</v>
      </c>
      <c r="K44" s="3">
        <f t="shared" si="3"/>
        <v>-871.5654150237981</v>
      </c>
      <c r="L44" s="3">
        <f t="shared" si="5"/>
        <v>13532.456850075387</v>
      </c>
      <c r="M44" s="3"/>
    </row>
    <row r="45" spans="2:17" x14ac:dyDescent="0.25">
      <c r="B45" s="7">
        <f t="shared" si="4"/>
        <v>37</v>
      </c>
      <c r="C45" s="8" t="s">
        <v>43</v>
      </c>
      <c r="D45" s="8" t="s">
        <v>43</v>
      </c>
      <c r="F45" s="3">
        <v>403773144.19589466</v>
      </c>
      <c r="G45" s="3"/>
      <c r="H45" s="3">
        <f>F45*$D$112</f>
        <v>84792360.281137869</v>
      </c>
      <c r="I45" s="3">
        <f>F45*$D$114</f>
        <v>11709421.181680946</v>
      </c>
      <c r="J45" s="3">
        <f>F45*$D$115</f>
        <v>22611296.0749701</v>
      </c>
      <c r="K45" s="3">
        <f t="shared" si="3"/>
        <v>-7207350.623896719</v>
      </c>
      <c r="L45" s="3">
        <f>SUM(H45:K45)</f>
        <v>111905726.91389219</v>
      </c>
      <c r="M45" s="3"/>
    </row>
    <row r="46" spans="2:17" ht="5.15" customHeight="1" x14ac:dyDescent="0.25">
      <c r="F46" s="2"/>
      <c r="H46" s="2"/>
      <c r="I46" s="2"/>
      <c r="J46" s="2"/>
      <c r="K46" s="2"/>
      <c r="L46" s="2"/>
      <c r="M46" s="3"/>
      <c r="N46" s="1"/>
      <c r="O46" s="1"/>
      <c r="P46" s="1"/>
    </row>
    <row r="47" spans="2:17" ht="13" x14ac:dyDescent="0.3">
      <c r="B47" s="26">
        <f>B45+1</f>
        <v>38</v>
      </c>
      <c r="C47" s="6" t="s">
        <v>44</v>
      </c>
      <c r="F47" s="15">
        <f>SUM(F8:F46)</f>
        <v>2015250868.2171097</v>
      </c>
      <c r="H47" s="15">
        <f>SUM(H8:H46)</f>
        <v>113179183.90170285</v>
      </c>
      <c r="I47" s="15">
        <f>SUM(I8:I46)</f>
        <v>37679185.953607723</v>
      </c>
      <c r="J47" s="15">
        <f>SUM(J8:J46)</f>
        <v>70303153.432108134</v>
      </c>
      <c r="K47" s="15">
        <f>SUM(K8:K46)</f>
        <v>-22676291.271000329</v>
      </c>
      <c r="L47" s="15">
        <f>SUM(L8:L46)</f>
        <v>198485232.0164184</v>
      </c>
      <c r="M47" s="3"/>
      <c r="N47" s="23">
        <v>198485231</v>
      </c>
      <c r="O47" s="1"/>
      <c r="P47" s="24">
        <f>N47-L47</f>
        <v>-1.0164183974266052</v>
      </c>
    </row>
    <row r="48" spans="2:17" x14ac:dyDescent="0.25">
      <c r="F48" s="3"/>
      <c r="H48" s="3"/>
      <c r="I48" s="3"/>
      <c r="J48" s="3"/>
      <c r="K48" s="3"/>
      <c r="L48" s="3"/>
      <c r="M48" s="3"/>
      <c r="Q48" s="14"/>
    </row>
    <row r="49" spans="2:17" x14ac:dyDescent="0.25">
      <c r="F49" s="3"/>
      <c r="H49" s="3"/>
      <c r="I49" s="3"/>
      <c r="J49" s="3"/>
      <c r="K49" s="3"/>
      <c r="L49" s="3"/>
      <c r="M49" s="3"/>
      <c r="O49" s="14"/>
    </row>
    <row r="50" spans="2:17" ht="13" x14ac:dyDescent="0.3">
      <c r="C50" s="25" t="s">
        <v>45</v>
      </c>
      <c r="F50" s="3"/>
      <c r="H50" s="3"/>
      <c r="I50" s="3"/>
      <c r="J50" s="3"/>
      <c r="K50" s="3"/>
      <c r="L50" s="3"/>
      <c r="M50" s="3"/>
      <c r="O50" s="14"/>
    </row>
    <row r="51" spans="2:17" x14ac:dyDescent="0.25">
      <c r="B51" s="7">
        <f>B47+1</f>
        <v>39</v>
      </c>
      <c r="C51" s="8" t="s">
        <v>46</v>
      </c>
      <c r="D51" s="8" t="s">
        <v>47</v>
      </c>
      <c r="F51" s="2">
        <v>-2994013666.3500013</v>
      </c>
      <c r="H51" s="2">
        <f t="shared" ref="H51:H57" si="8">F51*$D$112</f>
        <v>-628742869.93350029</v>
      </c>
      <c r="I51" s="27"/>
      <c r="J51" s="27"/>
      <c r="K51" s="27"/>
      <c r="L51" s="2">
        <f>SUM(H51:K51)</f>
        <v>-628742869.93350029</v>
      </c>
    </row>
    <row r="52" spans="2:17" x14ac:dyDescent="0.25">
      <c r="B52" s="7">
        <f>B51+1</f>
        <v>40</v>
      </c>
      <c r="C52" s="8" t="s">
        <v>48</v>
      </c>
      <c r="D52" s="8" t="s">
        <v>49</v>
      </c>
      <c r="F52" s="3">
        <v>72072048.609999999</v>
      </c>
      <c r="G52" s="3"/>
      <c r="H52" s="3">
        <f t="shared" si="8"/>
        <v>15135130.208099999</v>
      </c>
      <c r="I52" s="27"/>
      <c r="J52" s="27"/>
      <c r="K52" s="27"/>
      <c r="L52" s="3">
        <f t="shared" ref="L52:L57" si="9">SUM(H52:K52)</f>
        <v>15135130.208099999</v>
      </c>
      <c r="M52" s="3"/>
    </row>
    <row r="53" spans="2:17" x14ac:dyDescent="0.25">
      <c r="B53" s="7">
        <f t="shared" ref="B53:B57" si="10">B52+1</f>
        <v>41</v>
      </c>
      <c r="C53" s="8" t="s">
        <v>50</v>
      </c>
      <c r="D53" s="8" t="s">
        <v>51</v>
      </c>
      <c r="F53" s="3">
        <v>-36780184.789999999</v>
      </c>
      <c r="G53" s="3"/>
      <c r="H53" s="3">
        <f t="shared" si="8"/>
        <v>-7723838.8058999991</v>
      </c>
      <c r="I53" s="27"/>
      <c r="J53" s="27"/>
      <c r="K53" s="27"/>
      <c r="L53" s="3">
        <f t="shared" si="9"/>
        <v>-7723838.8058999991</v>
      </c>
      <c r="M53" s="3"/>
    </row>
    <row r="54" spans="2:17" x14ac:dyDescent="0.25">
      <c r="B54" s="7">
        <f t="shared" si="10"/>
        <v>42</v>
      </c>
      <c r="C54" s="8" t="s">
        <v>52</v>
      </c>
      <c r="D54" s="8" t="s">
        <v>53</v>
      </c>
      <c r="F54" s="3">
        <v>-25230867.830000006</v>
      </c>
      <c r="G54" s="3"/>
      <c r="H54" s="3">
        <f t="shared" si="8"/>
        <v>-5298482.2443000013</v>
      </c>
      <c r="I54" s="27"/>
      <c r="J54" s="27"/>
      <c r="K54" s="27"/>
      <c r="L54" s="3">
        <f t="shared" si="9"/>
        <v>-5298482.2443000013</v>
      </c>
      <c r="M54" s="3"/>
    </row>
    <row r="55" spans="2:17" x14ac:dyDescent="0.25">
      <c r="B55" s="7">
        <f t="shared" si="10"/>
        <v>43</v>
      </c>
      <c r="C55" s="8" t="s">
        <v>54</v>
      </c>
      <c r="D55" s="8" t="s">
        <v>47</v>
      </c>
      <c r="F55" s="3">
        <v>-38941311.310002267</v>
      </c>
      <c r="G55" s="3"/>
      <c r="H55" s="3">
        <f t="shared" si="8"/>
        <v>-8177675.3751004757</v>
      </c>
      <c r="I55" s="27"/>
      <c r="J55" s="27"/>
      <c r="K55" s="27"/>
      <c r="L55" s="3">
        <f t="shared" si="9"/>
        <v>-8177675.3751004757</v>
      </c>
      <c r="M55" s="3"/>
      <c r="Q55" s="17"/>
    </row>
    <row r="56" spans="2:17" x14ac:dyDescent="0.25">
      <c r="B56" s="7">
        <f t="shared" si="10"/>
        <v>44</v>
      </c>
      <c r="C56" s="8" t="s">
        <v>55</v>
      </c>
      <c r="D56" s="8" t="s">
        <v>47</v>
      </c>
      <c r="F56" s="3">
        <v>6932075.3899999997</v>
      </c>
      <c r="G56" s="3"/>
      <c r="H56" s="3">
        <f t="shared" si="8"/>
        <v>1455735.8318999999</v>
      </c>
      <c r="I56" s="27"/>
      <c r="J56" s="27"/>
      <c r="K56" s="27"/>
      <c r="L56" s="3">
        <f t="shared" si="9"/>
        <v>1455735.8318999999</v>
      </c>
      <c r="M56" s="3"/>
    </row>
    <row r="57" spans="2:17" x14ac:dyDescent="0.25">
      <c r="B57" s="7">
        <f t="shared" si="10"/>
        <v>45</v>
      </c>
      <c r="C57" s="8" t="s">
        <v>56</v>
      </c>
      <c r="D57" s="8" t="s">
        <v>51</v>
      </c>
      <c r="F57" s="3">
        <v>-3079017.6900000009</v>
      </c>
      <c r="G57" s="3"/>
      <c r="H57" s="3">
        <f t="shared" si="8"/>
        <v>-646593.71490000014</v>
      </c>
      <c r="I57" s="27"/>
      <c r="J57" s="27"/>
      <c r="K57" s="27"/>
      <c r="L57" s="3">
        <f t="shared" si="9"/>
        <v>-646593.71490000014</v>
      </c>
      <c r="M57" s="3"/>
    </row>
    <row r="58" spans="2:17" x14ac:dyDescent="0.25">
      <c r="F58" s="3"/>
      <c r="G58" s="3"/>
      <c r="H58" s="3"/>
      <c r="I58" s="3"/>
      <c r="J58" s="3"/>
      <c r="K58" s="3"/>
      <c r="L58" s="3"/>
      <c r="M58" s="3"/>
    </row>
    <row r="59" spans="2:17" x14ac:dyDescent="0.25">
      <c r="B59" s="7">
        <f>B57+1</f>
        <v>46</v>
      </c>
      <c r="C59" s="8" t="s">
        <v>57</v>
      </c>
      <c r="D59" s="8" t="s">
        <v>47</v>
      </c>
      <c r="F59" s="3">
        <v>-2562850795.5999999</v>
      </c>
      <c r="G59" s="3"/>
      <c r="H59" s="27"/>
      <c r="I59" s="3">
        <f t="shared" ref="I59:I66" si="11">F59*$D$114</f>
        <v>-74322673.072400004</v>
      </c>
      <c r="J59" s="27"/>
      <c r="K59" s="3">
        <f t="shared" ref="K59:K66" si="12">-SUM(I59:J59)*$D$112</f>
        <v>15607761.345203999</v>
      </c>
      <c r="L59" s="3">
        <f t="shared" ref="L59:L66" si="13">SUM(H59:K59)</f>
        <v>-58714911.727196008</v>
      </c>
      <c r="M59" s="3"/>
    </row>
    <row r="60" spans="2:17" x14ac:dyDescent="0.25">
      <c r="B60" s="7">
        <f t="shared" ref="B60:B66" si="14">B59+1</f>
        <v>47</v>
      </c>
      <c r="C60" s="8" t="s">
        <v>58</v>
      </c>
      <c r="D60" s="8" t="s">
        <v>49</v>
      </c>
      <c r="F60" s="3">
        <v>71717688.480000004</v>
      </c>
      <c r="G60" s="3"/>
      <c r="H60" s="27"/>
      <c r="I60" s="3">
        <f t="shared" si="11"/>
        <v>2079812.9659200003</v>
      </c>
      <c r="J60" s="27"/>
      <c r="K60" s="3">
        <f t="shared" si="12"/>
        <v>-436760.72284320003</v>
      </c>
      <c r="L60" s="3">
        <f t="shared" si="13"/>
        <v>1643052.2430768004</v>
      </c>
      <c r="M60" s="3"/>
    </row>
    <row r="61" spans="2:17" x14ac:dyDescent="0.25">
      <c r="B61" s="7">
        <f t="shared" si="14"/>
        <v>48</v>
      </c>
      <c r="C61" s="8" t="s">
        <v>59</v>
      </c>
      <c r="D61" s="8" t="s">
        <v>51</v>
      </c>
      <c r="F61" s="3">
        <v>-36780184.789999999</v>
      </c>
      <c r="G61" s="3"/>
      <c r="H61" s="27"/>
      <c r="I61" s="3">
        <f t="shared" si="11"/>
        <v>-1066625.35891</v>
      </c>
      <c r="J61" s="27"/>
      <c r="K61" s="3">
        <f t="shared" si="12"/>
        <v>223991.32537109999</v>
      </c>
      <c r="L61" s="3">
        <f t="shared" si="13"/>
        <v>-842634.03353889997</v>
      </c>
      <c r="M61" s="3"/>
    </row>
    <row r="62" spans="2:17" x14ac:dyDescent="0.25">
      <c r="B62" s="7">
        <f t="shared" si="14"/>
        <v>49</v>
      </c>
      <c r="C62" s="8" t="s">
        <v>60</v>
      </c>
      <c r="D62" s="8" t="s">
        <v>53</v>
      </c>
      <c r="F62" s="3">
        <v>-24338475.520000007</v>
      </c>
      <c r="G62" s="3"/>
      <c r="H62" s="27"/>
      <c r="I62" s="3">
        <f t="shared" si="11"/>
        <v>-705815.79008000018</v>
      </c>
      <c r="J62" s="27"/>
      <c r="K62" s="3">
        <f t="shared" si="12"/>
        <v>148221.31591680003</v>
      </c>
      <c r="L62" s="3">
        <f t="shared" si="13"/>
        <v>-557594.47416320012</v>
      </c>
      <c r="M62" s="3"/>
    </row>
    <row r="63" spans="2:17" x14ac:dyDescent="0.25">
      <c r="B63" s="7">
        <f t="shared" si="14"/>
        <v>50</v>
      </c>
      <c r="C63" s="8" t="s">
        <v>61</v>
      </c>
      <c r="D63" s="8" t="s">
        <v>47</v>
      </c>
      <c r="F63" s="3">
        <v>-28400313.910225026</v>
      </c>
      <c r="G63" s="3"/>
      <c r="H63" s="27"/>
      <c r="I63" s="3">
        <f t="shared" si="11"/>
        <v>-823609.10339652584</v>
      </c>
      <c r="J63" s="27"/>
      <c r="K63" s="3">
        <f t="shared" si="12"/>
        <v>172957.91171327041</v>
      </c>
      <c r="L63" s="3">
        <f t="shared" si="13"/>
        <v>-650651.19168325537</v>
      </c>
      <c r="M63" s="3"/>
      <c r="Q63" s="18"/>
    </row>
    <row r="64" spans="2:17" x14ac:dyDescent="0.25">
      <c r="B64" s="7">
        <f t="shared" si="14"/>
        <v>51</v>
      </c>
      <c r="C64" s="8" t="s">
        <v>62</v>
      </c>
      <c r="D64" s="8" t="s">
        <v>47</v>
      </c>
      <c r="F64" s="3">
        <v>6932075.3899999997</v>
      </c>
      <c r="G64" s="3"/>
      <c r="H64" s="27"/>
      <c r="I64" s="3">
        <f t="shared" si="11"/>
        <v>201030.18630999999</v>
      </c>
      <c r="J64" s="27"/>
      <c r="K64" s="3">
        <f t="shared" si="12"/>
        <v>-42216.339125099999</v>
      </c>
      <c r="L64" s="3">
        <f t="shared" si="13"/>
        <v>158813.84718489999</v>
      </c>
      <c r="M64" s="3"/>
    </row>
    <row r="65" spans="2:17" x14ac:dyDescent="0.25">
      <c r="B65" s="7">
        <f t="shared" si="14"/>
        <v>52</v>
      </c>
      <c r="C65" s="8" t="s">
        <v>63</v>
      </c>
      <c r="D65" s="8" t="s">
        <v>51</v>
      </c>
      <c r="F65" s="3">
        <v>-3079017.6900000009</v>
      </c>
      <c r="G65" s="3"/>
      <c r="H65" s="27"/>
      <c r="I65" s="3">
        <f t="shared" si="11"/>
        <v>-89291.513010000024</v>
      </c>
      <c r="J65" s="27"/>
      <c r="K65" s="3">
        <f t="shared" si="12"/>
        <v>18751.217732100005</v>
      </c>
      <c r="L65" s="3">
        <f t="shared" si="13"/>
        <v>-70540.295277900019</v>
      </c>
      <c r="M65" s="3"/>
      <c r="N65" s="28"/>
    </row>
    <row r="66" spans="2:17" x14ac:dyDescent="0.25">
      <c r="B66" s="7">
        <f t="shared" si="14"/>
        <v>53</v>
      </c>
      <c r="C66" s="8" t="s">
        <v>64</v>
      </c>
      <c r="D66" s="8" t="s">
        <v>65</v>
      </c>
      <c r="F66" s="3">
        <f>854500243</f>
        <v>854500243</v>
      </c>
      <c r="G66" s="3"/>
      <c r="H66" s="27"/>
      <c r="I66" s="3">
        <f t="shared" si="11"/>
        <v>24780507.047000002</v>
      </c>
      <c r="J66" s="27"/>
      <c r="K66" s="3">
        <f t="shared" si="12"/>
        <v>-5203906.4798699999</v>
      </c>
      <c r="L66" s="3">
        <f t="shared" si="13"/>
        <v>19576600.567130003</v>
      </c>
      <c r="M66" s="3"/>
    </row>
    <row r="67" spans="2:17" x14ac:dyDescent="0.25">
      <c r="F67" s="3"/>
      <c r="G67" s="3"/>
      <c r="H67" s="3"/>
      <c r="I67" s="3"/>
      <c r="J67" s="3"/>
      <c r="K67" s="3"/>
      <c r="L67" s="3"/>
      <c r="M67" s="3"/>
      <c r="N67" s="28"/>
    </row>
    <row r="68" spans="2:17" x14ac:dyDescent="0.25">
      <c r="B68" s="7">
        <f>B66+1</f>
        <v>54</v>
      </c>
      <c r="C68" s="8" t="s">
        <v>66</v>
      </c>
      <c r="D68" s="8" t="s">
        <v>47</v>
      </c>
      <c r="F68" s="3">
        <v>-2996090651.9800019</v>
      </c>
      <c r="G68" s="3"/>
      <c r="H68" s="27"/>
      <c r="I68" s="27"/>
      <c r="J68" s="3">
        <f t="shared" ref="J68:J74" si="15">F68*$D$115</f>
        <v>-167781076.51088011</v>
      </c>
      <c r="K68" s="3">
        <f t="shared" ref="K68:K74" si="16">-SUM(I68:J68)*$D$112</f>
        <v>35234026.067284822</v>
      </c>
      <c r="L68" s="3">
        <f t="shared" ref="L68:L74" si="17">SUM(H68:K68)</f>
        <v>-132547050.44359529</v>
      </c>
      <c r="M68" s="3"/>
      <c r="N68" s="3"/>
    </row>
    <row r="69" spans="2:17" x14ac:dyDescent="0.25">
      <c r="B69" s="7">
        <f t="shared" ref="B69:B74" si="18">B68+1</f>
        <v>55</v>
      </c>
      <c r="C69" s="8" t="s">
        <v>67</v>
      </c>
      <c r="D69" s="8" t="s">
        <v>49</v>
      </c>
      <c r="F69" s="3">
        <v>74175937.599999994</v>
      </c>
      <c r="G69" s="3"/>
      <c r="H69" s="27"/>
      <c r="I69" s="27"/>
      <c r="J69" s="3">
        <f t="shared" si="15"/>
        <v>4153852.5055999998</v>
      </c>
      <c r="K69" s="3">
        <f t="shared" si="16"/>
        <v>-872309.0261759999</v>
      </c>
      <c r="L69" s="3">
        <f t="shared" si="17"/>
        <v>3281543.4794239998</v>
      </c>
      <c r="M69" s="3"/>
      <c r="N69" s="3"/>
    </row>
    <row r="70" spans="2:17" x14ac:dyDescent="0.25">
      <c r="B70" s="7">
        <f t="shared" si="18"/>
        <v>56</v>
      </c>
      <c r="C70" s="8" t="s">
        <v>68</v>
      </c>
      <c r="D70" s="8" t="s">
        <v>51</v>
      </c>
      <c r="F70" s="3">
        <v>-36780184.789999999</v>
      </c>
      <c r="G70" s="3"/>
      <c r="H70" s="27"/>
      <c r="I70" s="27"/>
      <c r="J70" s="3">
        <f t="shared" si="15"/>
        <v>-2059690.34824</v>
      </c>
      <c r="K70" s="3">
        <f t="shared" si="16"/>
        <v>432534.9731304</v>
      </c>
      <c r="L70" s="3">
        <f t="shared" si="17"/>
        <v>-1627155.3751095999</v>
      </c>
      <c r="M70" s="3"/>
    </row>
    <row r="71" spans="2:17" x14ac:dyDescent="0.25">
      <c r="B71" s="7">
        <f t="shared" si="18"/>
        <v>57</v>
      </c>
      <c r="C71" s="8" t="s">
        <v>69</v>
      </c>
      <c r="D71" s="8" t="s">
        <v>53</v>
      </c>
      <c r="F71" s="3">
        <v>-25230852.190000005</v>
      </c>
      <c r="G71" s="3"/>
      <c r="H71" s="27"/>
      <c r="I71" s="27"/>
      <c r="J71" s="3">
        <f t="shared" si="15"/>
        <v>-1412927.7226400003</v>
      </c>
      <c r="K71" s="3">
        <f t="shared" si="16"/>
        <v>296714.82175440004</v>
      </c>
      <c r="L71" s="3">
        <f t="shared" si="17"/>
        <v>-1116212.9008856001</v>
      </c>
      <c r="M71" s="3"/>
    </row>
    <row r="72" spans="2:17" x14ac:dyDescent="0.25">
      <c r="B72" s="7">
        <f t="shared" si="18"/>
        <v>58</v>
      </c>
      <c r="C72" s="8" t="s">
        <v>70</v>
      </c>
      <c r="D72" s="8" t="s">
        <v>47</v>
      </c>
      <c r="F72" s="3">
        <v>-38941282.732675374</v>
      </c>
      <c r="G72" s="3"/>
      <c r="H72" s="27"/>
      <c r="I72" s="27"/>
      <c r="J72" s="3">
        <f t="shared" si="15"/>
        <v>-2180711.833029821</v>
      </c>
      <c r="K72" s="3">
        <f t="shared" si="16"/>
        <v>457949.48493626242</v>
      </c>
      <c r="L72" s="3">
        <f t="shared" si="17"/>
        <v>-1722762.3480935586</v>
      </c>
      <c r="M72" s="3"/>
      <c r="Q72" s="18"/>
    </row>
    <row r="73" spans="2:17" x14ac:dyDescent="0.25">
      <c r="B73" s="7">
        <f t="shared" si="18"/>
        <v>59</v>
      </c>
      <c r="C73" s="8" t="s">
        <v>71</v>
      </c>
      <c r="D73" s="8" t="s">
        <v>47</v>
      </c>
      <c r="F73" s="3">
        <v>6932075.3899999997</v>
      </c>
      <c r="G73" s="3"/>
      <c r="H73" s="27"/>
      <c r="I73" s="27"/>
      <c r="J73" s="3">
        <f t="shared" si="15"/>
        <v>388196.22184000001</v>
      </c>
      <c r="K73" s="3">
        <f t="shared" si="16"/>
        <v>-81521.206586400003</v>
      </c>
      <c r="L73" s="3">
        <f t="shared" si="17"/>
        <v>306675.01525360002</v>
      </c>
      <c r="M73" s="3"/>
    </row>
    <row r="74" spans="2:17" x14ac:dyDescent="0.25">
      <c r="B74" s="7">
        <f t="shared" si="18"/>
        <v>60</v>
      </c>
      <c r="C74" s="8" t="s">
        <v>72</v>
      </c>
      <c r="D74" s="8" t="s">
        <v>51</v>
      </c>
      <c r="F74" s="3">
        <v>-3079017.6900000009</v>
      </c>
      <c r="G74" s="3"/>
      <c r="H74" s="27"/>
      <c r="I74" s="27"/>
      <c r="J74" s="3">
        <f t="shared" si="15"/>
        <v>-172424.99064000006</v>
      </c>
      <c r="K74" s="3">
        <f t="shared" si="16"/>
        <v>36209.248034400014</v>
      </c>
      <c r="L74" s="3">
        <f t="shared" si="17"/>
        <v>-136215.74260560004</v>
      </c>
      <c r="M74" s="3"/>
    </row>
    <row r="75" spans="2:17" ht="5.15" customHeight="1" x14ac:dyDescent="0.3">
      <c r="B75" s="16"/>
      <c r="F75" s="2"/>
      <c r="H75" s="2"/>
      <c r="I75" s="2"/>
      <c r="J75" s="2"/>
      <c r="K75" s="2"/>
      <c r="L75" s="2"/>
      <c r="M75" s="3"/>
    </row>
    <row r="76" spans="2:17" ht="13" x14ac:dyDescent="0.3">
      <c r="B76" s="26">
        <f>B74+1</f>
        <v>61</v>
      </c>
      <c r="C76" s="6" t="s">
        <v>73</v>
      </c>
      <c r="F76" s="15">
        <f>SUM(F50:F75)</f>
        <v>-7760353681.0029049</v>
      </c>
      <c r="H76" s="15">
        <f>SUM(H50:H75)</f>
        <v>-633998594.03370082</v>
      </c>
      <c r="I76" s="15">
        <f>SUM(I50:I75)</f>
        <v>-49946664.638566509</v>
      </c>
      <c r="J76" s="15">
        <f>SUM(J50:J75)</f>
        <v>-169064782.67798993</v>
      </c>
      <c r="K76" s="15">
        <f>SUM(K50:K75)</f>
        <v>45992403.936476864</v>
      </c>
      <c r="L76" s="15">
        <f>SUM(L50:L75)</f>
        <v>-807017637.41378045</v>
      </c>
      <c r="M76" s="3"/>
      <c r="N76" s="23">
        <f>-807017637</f>
        <v>-807017637</v>
      </c>
      <c r="O76" s="1"/>
      <c r="P76" s="24">
        <f>N76-L76</f>
        <v>0.41378045082092285</v>
      </c>
      <c r="Q76" s="18"/>
    </row>
    <row r="77" spans="2:17" x14ac:dyDescent="0.25">
      <c r="F77" s="3"/>
      <c r="H77" s="3"/>
      <c r="I77" s="3"/>
      <c r="J77" s="3"/>
      <c r="K77" s="3"/>
      <c r="L77" s="3"/>
      <c r="M77" s="3"/>
    </row>
    <row r="78" spans="2:17" ht="13" x14ac:dyDescent="0.3">
      <c r="C78" s="25" t="s">
        <v>74</v>
      </c>
      <c r="F78" s="3"/>
      <c r="H78" s="3"/>
      <c r="I78" s="3"/>
      <c r="J78" s="3"/>
      <c r="K78" s="3"/>
      <c r="L78" s="3"/>
      <c r="M78" s="3"/>
    </row>
    <row r="79" spans="2:17" x14ac:dyDescent="0.25">
      <c r="B79" s="7">
        <f>B76+1</f>
        <v>62</v>
      </c>
      <c r="C79" s="8" t="s">
        <v>75</v>
      </c>
      <c r="D79" s="8" t="s">
        <v>132</v>
      </c>
      <c r="F79" s="2">
        <v>360687.3</v>
      </c>
      <c r="H79" s="2">
        <f t="shared" ref="H79:H104" si="19">F79*$D$112</f>
        <v>75744.332999999999</v>
      </c>
      <c r="I79" s="2">
        <f t="shared" ref="I79:I104" si="20">F79*$D$114</f>
        <v>10459.931700000001</v>
      </c>
      <c r="J79" s="2">
        <f t="shared" ref="J79:J104" si="21">F79*$D$115</f>
        <v>20198.488799999999</v>
      </c>
      <c r="K79" s="2">
        <f t="shared" ref="K79:K104" si="22">-SUM(I79:J79)*$D$112</f>
        <v>-6438.2683049999996</v>
      </c>
      <c r="L79" s="2">
        <f t="shared" ref="L79:L103" si="23">SUM(H79:K79)</f>
        <v>99964.485194999987</v>
      </c>
      <c r="M79" s="3"/>
    </row>
    <row r="80" spans="2:17" x14ac:dyDescent="0.25">
      <c r="B80" s="7">
        <f>B79+1</f>
        <v>63</v>
      </c>
      <c r="C80" s="8" t="s">
        <v>76</v>
      </c>
      <c r="D80" s="8" t="s">
        <v>77</v>
      </c>
      <c r="F80" s="3">
        <v>-2267982.42</v>
      </c>
      <c r="G80" s="3"/>
      <c r="H80" s="3">
        <f t="shared" si="19"/>
        <v>-476276.30819999997</v>
      </c>
      <c r="I80" s="3">
        <f t="shared" si="20"/>
        <v>-65771.490180000008</v>
      </c>
      <c r="J80" s="3">
        <f t="shared" si="21"/>
        <v>-127007.01552</v>
      </c>
      <c r="K80" s="3">
        <f t="shared" si="22"/>
        <v>40483.486196999998</v>
      </c>
      <c r="L80" s="3">
        <f t="shared" si="23"/>
        <v>-628571.32770299993</v>
      </c>
      <c r="M80" s="3"/>
    </row>
    <row r="81" spans="2:13" x14ac:dyDescent="0.25">
      <c r="B81" s="7">
        <f t="shared" ref="B81:B104" si="24">B80+1</f>
        <v>64</v>
      </c>
      <c r="C81" s="8" t="s">
        <v>77</v>
      </c>
      <c r="D81" s="8" t="s">
        <v>77</v>
      </c>
      <c r="F81" s="3">
        <v>-8664344.1699999999</v>
      </c>
      <c r="G81" s="3"/>
      <c r="H81" s="3">
        <f t="shared" si="19"/>
        <v>-1819512.2756999999</v>
      </c>
      <c r="I81" s="3">
        <f t="shared" si="20"/>
        <v>-251265.98093000002</v>
      </c>
      <c r="J81" s="3">
        <f t="shared" si="21"/>
        <v>-485203.27351999999</v>
      </c>
      <c r="K81" s="3">
        <f t="shared" si="22"/>
        <v>154658.5434345</v>
      </c>
      <c r="L81" s="3">
        <f t="shared" si="23"/>
        <v>-2401322.9867155002</v>
      </c>
      <c r="M81" s="3"/>
    </row>
    <row r="82" spans="2:13" x14ac:dyDescent="0.25">
      <c r="B82" s="7">
        <f t="shared" si="24"/>
        <v>65</v>
      </c>
      <c r="C82" s="8" t="s">
        <v>78</v>
      </c>
      <c r="D82" s="8" t="s">
        <v>78</v>
      </c>
      <c r="F82" s="3">
        <v>-161870543.63</v>
      </c>
      <c r="G82" s="3"/>
      <c r="H82" s="3">
        <f t="shared" si="19"/>
        <v>-33992814.162299998</v>
      </c>
      <c r="I82" s="3">
        <f t="shared" si="20"/>
        <v>-4694245.7652700003</v>
      </c>
      <c r="J82" s="3">
        <f t="shared" si="21"/>
        <v>-9064750.4432800002</v>
      </c>
      <c r="K82" s="3">
        <f t="shared" si="22"/>
        <v>2889389.2037955001</v>
      </c>
      <c r="L82" s="3">
        <f t="shared" si="23"/>
        <v>-44862421.167054497</v>
      </c>
      <c r="M82" s="3"/>
    </row>
    <row r="83" spans="2:13" x14ac:dyDescent="0.25">
      <c r="B83" s="7">
        <f t="shared" si="24"/>
        <v>66</v>
      </c>
      <c r="C83" s="8" t="s">
        <v>79</v>
      </c>
      <c r="D83" s="8" t="s">
        <v>133</v>
      </c>
      <c r="F83" s="3">
        <v>-20048180.134022698</v>
      </c>
      <c r="G83" s="3"/>
      <c r="H83" s="3">
        <f t="shared" si="19"/>
        <v>-4210117.8281447664</v>
      </c>
      <c r="I83" s="3">
        <f t="shared" si="20"/>
        <v>-581397.22388665832</v>
      </c>
      <c r="J83" s="3">
        <f t="shared" si="21"/>
        <v>-1122698.0875052712</v>
      </c>
      <c r="K83" s="3">
        <f t="shared" si="22"/>
        <v>357860.01539230521</v>
      </c>
      <c r="L83" s="3">
        <f t="shared" si="23"/>
        <v>-5556353.1241443902</v>
      </c>
      <c r="M83" s="3"/>
    </row>
    <row r="84" spans="2:13" x14ac:dyDescent="0.25">
      <c r="B84" s="7">
        <f t="shared" si="24"/>
        <v>67</v>
      </c>
      <c r="C84" s="8" t="s">
        <v>80</v>
      </c>
      <c r="D84" s="8" t="s">
        <v>80</v>
      </c>
      <c r="F84" s="3">
        <v>-3122791.1800000006</v>
      </c>
      <c r="G84" s="3"/>
      <c r="H84" s="3">
        <f t="shared" si="19"/>
        <v>-655786.14780000015</v>
      </c>
      <c r="I84" s="3">
        <f t="shared" si="20"/>
        <v>-90560.944220000019</v>
      </c>
      <c r="J84" s="3">
        <f t="shared" si="21"/>
        <v>-174876.30608000004</v>
      </c>
      <c r="K84" s="3">
        <f t="shared" si="22"/>
        <v>55741.822563000016</v>
      </c>
      <c r="L84" s="3">
        <f t="shared" si="23"/>
        <v>-865481.5755370002</v>
      </c>
      <c r="M84" s="3"/>
    </row>
    <row r="85" spans="2:13" x14ac:dyDescent="0.25">
      <c r="B85" s="7">
        <f t="shared" si="24"/>
        <v>68</v>
      </c>
      <c r="C85" s="8" t="s">
        <v>81</v>
      </c>
      <c r="D85" s="8" t="s">
        <v>134</v>
      </c>
      <c r="F85" s="3">
        <v>-44814.69</v>
      </c>
      <c r="G85" s="3"/>
      <c r="H85" s="3">
        <f t="shared" si="19"/>
        <v>-9411.0848999999998</v>
      </c>
      <c r="I85" s="3">
        <f t="shared" si="20"/>
        <v>-1299.6260100000002</v>
      </c>
      <c r="J85" s="3">
        <f t="shared" si="21"/>
        <v>-2509.62264</v>
      </c>
      <c r="K85" s="3">
        <f t="shared" si="22"/>
        <v>799.94221650000009</v>
      </c>
      <c r="L85" s="3">
        <f t="shared" si="23"/>
        <v>-12420.3913335</v>
      </c>
      <c r="M85" s="3"/>
    </row>
    <row r="86" spans="2:13" x14ac:dyDescent="0.25">
      <c r="B86" s="7">
        <f t="shared" si="24"/>
        <v>69</v>
      </c>
      <c r="C86" s="8" t="s">
        <v>82</v>
      </c>
      <c r="D86" s="8" t="s">
        <v>134</v>
      </c>
      <c r="F86" s="3">
        <v>-61076300.699999996</v>
      </c>
      <c r="G86" s="3"/>
      <c r="H86" s="3">
        <f t="shared" si="19"/>
        <v>-12826023.146999998</v>
      </c>
      <c r="I86" s="3">
        <f t="shared" si="20"/>
        <v>-1771212.7202999999</v>
      </c>
      <c r="J86" s="3">
        <f t="shared" si="21"/>
        <v>-3420272.8391999998</v>
      </c>
      <c r="K86" s="3">
        <f t="shared" si="22"/>
        <v>1090211.9674949998</v>
      </c>
      <c r="L86" s="3">
        <f t="shared" si="23"/>
        <v>-16927296.739004999</v>
      </c>
      <c r="M86" s="3"/>
    </row>
    <row r="87" spans="2:13" x14ac:dyDescent="0.25">
      <c r="B87" s="7">
        <f t="shared" si="24"/>
        <v>70</v>
      </c>
      <c r="C87" s="8" t="s">
        <v>83</v>
      </c>
      <c r="D87" s="8" t="s">
        <v>134</v>
      </c>
      <c r="F87" s="3">
        <v>-31671482.079999998</v>
      </c>
      <c r="G87" s="3"/>
      <c r="H87" s="3">
        <f t="shared" si="19"/>
        <v>-6651011.2367999991</v>
      </c>
      <c r="I87" s="3">
        <f t="shared" si="20"/>
        <v>-918472.98031999997</v>
      </c>
      <c r="J87" s="3">
        <f t="shared" si="21"/>
        <v>-1773602.99648</v>
      </c>
      <c r="K87" s="3">
        <f t="shared" si="22"/>
        <v>565335.955128</v>
      </c>
      <c r="L87" s="3">
        <f t="shared" si="23"/>
        <v>-8777751.2584719993</v>
      </c>
      <c r="M87" s="3"/>
    </row>
    <row r="88" spans="2:13" x14ac:dyDescent="0.25">
      <c r="B88" s="7">
        <f t="shared" si="24"/>
        <v>71</v>
      </c>
      <c r="C88" s="8" t="s">
        <v>84</v>
      </c>
      <c r="D88" s="8" t="s">
        <v>134</v>
      </c>
      <c r="F88" s="3">
        <v>-6823931.4600000009</v>
      </c>
      <c r="G88" s="3"/>
      <c r="H88" s="3">
        <f t="shared" si="19"/>
        <v>-1433025.6066000001</v>
      </c>
      <c r="I88" s="3">
        <f t="shared" si="20"/>
        <v>-197894.01234000004</v>
      </c>
      <c r="J88" s="3">
        <f t="shared" si="21"/>
        <v>-382140.16176000005</v>
      </c>
      <c r="K88" s="3">
        <f t="shared" si="22"/>
        <v>121807.17656100001</v>
      </c>
      <c r="L88" s="3">
        <f t="shared" si="23"/>
        <v>-1891252.6041390002</v>
      </c>
      <c r="M88" s="3"/>
    </row>
    <row r="89" spans="2:13" x14ac:dyDescent="0.25">
      <c r="B89" s="7">
        <f t="shared" si="24"/>
        <v>72</v>
      </c>
      <c r="C89" s="8" t="s">
        <v>85</v>
      </c>
      <c r="D89" s="8" t="s">
        <v>134</v>
      </c>
      <c r="F89" s="3">
        <v>-547980.73</v>
      </c>
      <c r="G89" s="3"/>
      <c r="H89" s="3">
        <f t="shared" si="19"/>
        <v>-115075.95329999999</v>
      </c>
      <c r="I89" s="3">
        <f t="shared" si="20"/>
        <v>-15891.44117</v>
      </c>
      <c r="J89" s="3">
        <f t="shared" si="21"/>
        <v>-30686.920879999998</v>
      </c>
      <c r="K89" s="3">
        <f t="shared" si="22"/>
        <v>9781.4560304999995</v>
      </c>
      <c r="L89" s="3">
        <f t="shared" si="23"/>
        <v>-151872.85931949998</v>
      </c>
      <c r="M89" s="3"/>
    </row>
    <row r="90" spans="2:13" x14ac:dyDescent="0.25">
      <c r="B90" s="7">
        <f t="shared" si="24"/>
        <v>73</v>
      </c>
      <c r="C90" s="8" t="s">
        <v>86</v>
      </c>
      <c r="D90" s="8" t="s">
        <v>135</v>
      </c>
      <c r="F90" s="3">
        <v>-1669703.58</v>
      </c>
      <c r="G90" s="3"/>
      <c r="H90" s="3">
        <f t="shared" si="19"/>
        <v>-350637.75180000003</v>
      </c>
      <c r="I90" s="3">
        <f t="shared" si="20"/>
        <v>-48421.403820000007</v>
      </c>
      <c r="J90" s="3">
        <f t="shared" si="21"/>
        <v>-93503.400480000011</v>
      </c>
      <c r="K90" s="3">
        <f t="shared" si="22"/>
        <v>29804.208903000002</v>
      </c>
      <c r="L90" s="3">
        <f t="shared" si="23"/>
        <v>-462758.34719700005</v>
      </c>
      <c r="M90" s="3"/>
    </row>
    <row r="91" spans="2:13" x14ac:dyDescent="0.25">
      <c r="B91" s="7">
        <f t="shared" si="24"/>
        <v>74</v>
      </c>
      <c r="C91" s="8" t="s">
        <v>87</v>
      </c>
      <c r="D91" s="8" t="s">
        <v>134</v>
      </c>
      <c r="F91" s="3">
        <v>-423286.46</v>
      </c>
      <c r="G91" s="3"/>
      <c r="H91" s="3">
        <f t="shared" si="19"/>
        <v>-88890.156600000002</v>
      </c>
      <c r="I91" s="3">
        <f t="shared" si="20"/>
        <v>-12275.307340000001</v>
      </c>
      <c r="J91" s="3">
        <f t="shared" si="21"/>
        <v>-23704.04176</v>
      </c>
      <c r="K91" s="3">
        <f t="shared" si="22"/>
        <v>7555.6633109999993</v>
      </c>
      <c r="L91" s="3">
        <f t="shared" si="23"/>
        <v>-117313.84238900001</v>
      </c>
      <c r="M91" s="3"/>
    </row>
    <row r="92" spans="2:13" x14ac:dyDescent="0.25">
      <c r="B92" s="7">
        <f t="shared" si="24"/>
        <v>75</v>
      </c>
      <c r="C92" s="8" t="s">
        <v>88</v>
      </c>
      <c r="D92" s="8" t="s">
        <v>134</v>
      </c>
      <c r="F92" s="3">
        <v>-320815.17</v>
      </c>
      <c r="G92" s="3"/>
      <c r="H92" s="3">
        <f t="shared" si="19"/>
        <v>-67371.185699999987</v>
      </c>
      <c r="I92" s="3">
        <f t="shared" si="20"/>
        <v>-9303.6399299999994</v>
      </c>
      <c r="J92" s="3">
        <f t="shared" si="21"/>
        <v>-17965.649519999999</v>
      </c>
      <c r="K92" s="3">
        <f t="shared" si="22"/>
        <v>5726.5507844999993</v>
      </c>
      <c r="L92" s="3">
        <f t="shared" si="23"/>
        <v>-88913.924365499988</v>
      </c>
      <c r="M92" s="3"/>
    </row>
    <row r="93" spans="2:13" x14ac:dyDescent="0.25">
      <c r="B93" s="7">
        <f t="shared" si="24"/>
        <v>76</v>
      </c>
      <c r="C93" s="8" t="s">
        <v>89</v>
      </c>
      <c r="D93" s="8" t="s">
        <v>134</v>
      </c>
      <c r="F93" s="3">
        <v>0</v>
      </c>
      <c r="G93" s="3"/>
      <c r="H93" s="3">
        <f t="shared" si="19"/>
        <v>0</v>
      </c>
      <c r="I93" s="3">
        <f t="shared" si="20"/>
        <v>0</v>
      </c>
      <c r="J93" s="3">
        <f t="shared" si="21"/>
        <v>0</v>
      </c>
      <c r="K93" s="3">
        <f t="shared" si="22"/>
        <v>0</v>
      </c>
      <c r="L93" s="3">
        <f t="shared" si="23"/>
        <v>0</v>
      </c>
      <c r="M93" s="3"/>
    </row>
    <row r="94" spans="2:13" x14ac:dyDescent="0.25">
      <c r="B94" s="7">
        <f t="shared" si="24"/>
        <v>77</v>
      </c>
      <c r="C94" s="8" t="s">
        <v>90</v>
      </c>
      <c r="D94" s="8" t="s">
        <v>134</v>
      </c>
      <c r="F94" s="3">
        <v>-4909383.3099999996</v>
      </c>
      <c r="G94" s="3"/>
      <c r="H94" s="3">
        <f t="shared" si="19"/>
        <v>-1030970.4950999998</v>
      </c>
      <c r="I94" s="3">
        <f t="shared" si="20"/>
        <v>-142372.11598999999</v>
      </c>
      <c r="J94" s="3">
        <f t="shared" si="21"/>
        <v>-274925.46535999997</v>
      </c>
      <c r="K94" s="3">
        <f t="shared" si="22"/>
        <v>87632.492083499994</v>
      </c>
      <c r="L94" s="3">
        <f t="shared" si="23"/>
        <v>-1360635.5843664999</v>
      </c>
      <c r="M94" s="3"/>
    </row>
    <row r="95" spans="2:13" x14ac:dyDescent="0.25">
      <c r="B95" s="7">
        <f t="shared" si="24"/>
        <v>78</v>
      </c>
      <c r="C95" s="8" t="s">
        <v>91</v>
      </c>
      <c r="D95" s="8" t="s">
        <v>134</v>
      </c>
      <c r="F95" s="3">
        <v>-23893533.75</v>
      </c>
      <c r="G95" s="3"/>
      <c r="H95" s="3">
        <f t="shared" si="19"/>
        <v>-5017642.0874999994</v>
      </c>
      <c r="I95" s="3">
        <f t="shared" si="20"/>
        <v>-692912.47875000001</v>
      </c>
      <c r="J95" s="3">
        <f t="shared" si="21"/>
        <v>-1338037.8900000001</v>
      </c>
      <c r="K95" s="3">
        <f t="shared" si="22"/>
        <v>426499.5774375</v>
      </c>
      <c r="L95" s="3">
        <f t="shared" si="23"/>
        <v>-6622092.8788124993</v>
      </c>
      <c r="M95" s="3"/>
    </row>
    <row r="96" spans="2:13" x14ac:dyDescent="0.25">
      <c r="B96" s="7">
        <f t="shared" si="24"/>
        <v>79</v>
      </c>
      <c r="C96" s="8" t="s">
        <v>92</v>
      </c>
      <c r="D96" s="8" t="s">
        <v>134</v>
      </c>
      <c r="F96" s="3">
        <v>-16360655.369999999</v>
      </c>
      <c r="G96" s="3"/>
      <c r="H96" s="3">
        <f t="shared" si="19"/>
        <v>-3435737.6276999996</v>
      </c>
      <c r="I96" s="3">
        <f t="shared" si="20"/>
        <v>-474459.00572999998</v>
      </c>
      <c r="J96" s="3">
        <f t="shared" si="21"/>
        <v>-916196.70071999996</v>
      </c>
      <c r="K96" s="3">
        <f t="shared" si="22"/>
        <v>292037.6983545</v>
      </c>
      <c r="L96" s="3">
        <f t="shared" si="23"/>
        <v>-4534355.6357954992</v>
      </c>
      <c r="M96" s="3"/>
    </row>
    <row r="97" spans="2:16" x14ac:dyDescent="0.25">
      <c r="B97" s="7">
        <f t="shared" si="24"/>
        <v>80</v>
      </c>
      <c r="C97" s="8" t="s">
        <v>93</v>
      </c>
      <c r="D97" s="8" t="s">
        <v>134</v>
      </c>
      <c r="F97" s="3">
        <v>-13637446.290000001</v>
      </c>
      <c r="G97" s="3"/>
      <c r="H97" s="3">
        <f t="shared" si="19"/>
        <v>-2863863.7209000001</v>
      </c>
      <c r="I97" s="3">
        <f t="shared" si="20"/>
        <v>-395485.94241000008</v>
      </c>
      <c r="J97" s="3">
        <f t="shared" si="21"/>
        <v>-763696.99224000005</v>
      </c>
      <c r="K97" s="3">
        <f t="shared" si="22"/>
        <v>243428.41627650004</v>
      </c>
      <c r="L97" s="3">
        <f t="shared" si="23"/>
        <v>-3779618.2392735002</v>
      </c>
      <c r="M97" s="3"/>
    </row>
    <row r="98" spans="2:16" x14ac:dyDescent="0.25">
      <c r="B98" s="7">
        <f t="shared" si="24"/>
        <v>81</v>
      </c>
      <c r="C98" s="8" t="s">
        <v>94</v>
      </c>
      <c r="D98" s="8" t="s">
        <v>134</v>
      </c>
      <c r="F98" s="3">
        <v>0</v>
      </c>
      <c r="G98" s="3"/>
      <c r="H98" s="3">
        <f t="shared" si="19"/>
        <v>0</v>
      </c>
      <c r="I98" s="3">
        <f t="shared" si="20"/>
        <v>0</v>
      </c>
      <c r="J98" s="3">
        <f t="shared" si="21"/>
        <v>0</v>
      </c>
      <c r="K98" s="3">
        <f t="shared" si="22"/>
        <v>0</v>
      </c>
      <c r="L98" s="3">
        <f t="shared" si="23"/>
        <v>0</v>
      </c>
      <c r="M98" s="3"/>
    </row>
    <row r="99" spans="2:16" x14ac:dyDescent="0.25">
      <c r="B99" s="7">
        <f t="shared" si="24"/>
        <v>82</v>
      </c>
      <c r="C99" s="8" t="s">
        <v>95</v>
      </c>
      <c r="D99" s="8" t="s">
        <v>134</v>
      </c>
      <c r="F99" s="3">
        <v>-3079291.02</v>
      </c>
      <c r="G99" s="3"/>
      <c r="H99" s="3">
        <f t="shared" si="19"/>
        <v>-646651.11419999995</v>
      </c>
      <c r="I99" s="3">
        <f t="shared" si="20"/>
        <v>-89299.439580000006</v>
      </c>
      <c r="J99" s="3">
        <f t="shared" si="21"/>
        <v>-172440.29712</v>
      </c>
      <c r="K99" s="3">
        <f t="shared" si="22"/>
        <v>54965.344706999997</v>
      </c>
      <c r="L99" s="3">
        <f t="shared" si="23"/>
        <v>-853425.50619300001</v>
      </c>
      <c r="M99" s="3"/>
    </row>
    <row r="100" spans="2:16" x14ac:dyDescent="0.25">
      <c r="B100" s="7">
        <f t="shared" si="24"/>
        <v>83</v>
      </c>
      <c r="C100" s="8" t="s">
        <v>96</v>
      </c>
      <c r="D100" s="8" t="s">
        <v>134</v>
      </c>
      <c r="F100" s="3">
        <v>-1790259.68</v>
      </c>
      <c r="G100" s="3"/>
      <c r="H100" s="3">
        <f t="shared" si="19"/>
        <v>-375954.53279999999</v>
      </c>
      <c r="I100" s="3">
        <f t="shared" si="20"/>
        <v>-51917.530720000002</v>
      </c>
      <c r="J100" s="3">
        <f t="shared" si="21"/>
        <v>-100254.54208</v>
      </c>
      <c r="K100" s="3">
        <f t="shared" si="22"/>
        <v>31956.135287999998</v>
      </c>
      <c r="L100" s="3">
        <f t="shared" si="23"/>
        <v>-496170.47031200002</v>
      </c>
      <c r="M100" s="3"/>
    </row>
    <row r="101" spans="2:16" x14ac:dyDescent="0.25">
      <c r="B101" s="7">
        <f t="shared" si="24"/>
        <v>84</v>
      </c>
      <c r="C101" s="8" t="s">
        <v>97</v>
      </c>
      <c r="D101" s="8" t="s">
        <v>134</v>
      </c>
      <c r="F101" s="3">
        <v>-2942026.44</v>
      </c>
      <c r="G101" s="3"/>
      <c r="H101" s="3">
        <f t="shared" si="19"/>
        <v>-617825.55239999993</v>
      </c>
      <c r="I101" s="3">
        <f t="shared" si="20"/>
        <v>-85318.766759999999</v>
      </c>
      <c r="J101" s="3">
        <f t="shared" si="21"/>
        <v>-164753.48063999999</v>
      </c>
      <c r="K101" s="3">
        <f t="shared" si="22"/>
        <v>52515.171953999998</v>
      </c>
      <c r="L101" s="3">
        <f t="shared" si="23"/>
        <v>-815382.6278459999</v>
      </c>
      <c r="M101" s="3"/>
    </row>
    <row r="102" spans="2:16" x14ac:dyDescent="0.25">
      <c r="B102" s="7">
        <f t="shared" si="24"/>
        <v>85</v>
      </c>
      <c r="C102" s="8" t="s">
        <v>98</v>
      </c>
      <c r="D102" s="8" t="s">
        <v>98</v>
      </c>
      <c r="F102" s="3">
        <v>0</v>
      </c>
      <c r="G102" s="3"/>
      <c r="H102" s="3">
        <f t="shared" si="19"/>
        <v>0</v>
      </c>
      <c r="I102" s="3">
        <f t="shared" si="20"/>
        <v>0</v>
      </c>
      <c r="J102" s="3">
        <f t="shared" si="21"/>
        <v>0</v>
      </c>
      <c r="K102" s="3">
        <f t="shared" si="22"/>
        <v>0</v>
      </c>
      <c r="L102" s="3">
        <f t="shared" si="23"/>
        <v>0</v>
      </c>
      <c r="M102" s="3"/>
    </row>
    <row r="103" spans="2:16" x14ac:dyDescent="0.25">
      <c r="B103" s="7">
        <f t="shared" si="24"/>
        <v>86</v>
      </c>
      <c r="C103" s="8" t="s">
        <v>99</v>
      </c>
      <c r="D103" s="8" t="s">
        <v>99</v>
      </c>
      <c r="F103" s="3">
        <v>-9751967.3800000008</v>
      </c>
      <c r="G103" s="3"/>
      <c r="H103" s="3">
        <f t="shared" si="19"/>
        <v>-2047913.1498</v>
      </c>
      <c r="I103" s="3">
        <f t="shared" si="20"/>
        <v>-282807.05402000004</v>
      </c>
      <c r="J103" s="3">
        <f t="shared" si="21"/>
        <v>-546110.1732800001</v>
      </c>
      <c r="K103" s="3">
        <f t="shared" si="22"/>
        <v>174072.61773300002</v>
      </c>
      <c r="L103" s="3">
        <f t="shared" si="23"/>
        <v>-2702757.7593670003</v>
      </c>
      <c r="M103" s="3"/>
    </row>
    <row r="104" spans="2:16" x14ac:dyDescent="0.25">
      <c r="B104" s="7">
        <f t="shared" si="24"/>
        <v>87</v>
      </c>
      <c r="C104" s="8" t="s">
        <v>100</v>
      </c>
      <c r="D104" s="8" t="s">
        <v>100</v>
      </c>
      <c r="F104" s="3">
        <v>-5331985.8499999996</v>
      </c>
      <c r="G104" s="3"/>
      <c r="H104" s="3">
        <f t="shared" si="19"/>
        <v>-1119717.0284999998</v>
      </c>
      <c r="I104" s="3">
        <f t="shared" si="20"/>
        <v>-154627.58965000001</v>
      </c>
      <c r="J104" s="3">
        <f t="shared" si="21"/>
        <v>-298591.20759999997</v>
      </c>
      <c r="K104" s="3">
        <f t="shared" si="22"/>
        <v>95175.947422499987</v>
      </c>
      <c r="L104" s="3">
        <f>SUM(H104:K104)</f>
        <v>-1477759.8783274998</v>
      </c>
      <c r="M104" s="3"/>
    </row>
    <row r="105" spans="2:16" ht="5.15" customHeight="1" x14ac:dyDescent="0.25">
      <c r="F105" s="3"/>
      <c r="G105" s="3"/>
      <c r="H105" s="3"/>
      <c r="I105" s="3"/>
      <c r="J105" s="3"/>
      <c r="K105" s="3"/>
      <c r="L105" s="3"/>
      <c r="M105" s="3"/>
    </row>
    <row r="106" spans="2:16" ht="13" x14ac:dyDescent="0.3">
      <c r="B106" s="7">
        <f>B104+1</f>
        <v>88</v>
      </c>
      <c r="C106" s="6" t="s">
        <v>101</v>
      </c>
      <c r="F106" s="15">
        <f>SUM(F79:F104)</f>
        <v>-379888018.19402266</v>
      </c>
      <c r="H106" s="15">
        <f>SUM(H79:H104)</f>
        <v>-79776483.820744768</v>
      </c>
      <c r="I106" s="15">
        <f>SUM(I79:I104)</f>
        <v>-11016752.527626656</v>
      </c>
      <c r="J106" s="15">
        <f>SUM(J79:J104)</f>
        <v>-21273729.01886528</v>
      </c>
      <c r="K106" s="15">
        <f>SUM(K79:K104)</f>
        <v>6781001.1247633053</v>
      </c>
      <c r="L106" s="15">
        <f>SUM(L79:L104)</f>
        <v>-105285964.24247339</v>
      </c>
      <c r="M106" s="3"/>
      <c r="N106" s="23">
        <f>-105285964</f>
        <v>-105285964</v>
      </c>
      <c r="O106" s="1"/>
      <c r="P106" s="24">
        <f>N106-L106</f>
        <v>0.24247339367866516</v>
      </c>
    </row>
    <row r="107" spans="2:16" x14ac:dyDescent="0.25">
      <c r="F107" s="3"/>
      <c r="H107" s="3"/>
      <c r="I107" s="3"/>
      <c r="J107" s="3"/>
      <c r="K107" s="3"/>
      <c r="L107" s="3"/>
      <c r="M107" s="3"/>
      <c r="N107" s="14"/>
    </row>
    <row r="108" spans="2:16" ht="13.5" thickBot="1" x14ac:dyDescent="0.35">
      <c r="B108" s="26">
        <f>B106+1</f>
        <v>89</v>
      </c>
      <c r="C108" s="6" t="s">
        <v>102</v>
      </c>
      <c r="F108" s="19">
        <f>F47+F76+F106</f>
        <v>-6124990830.9798183</v>
      </c>
      <c r="H108" s="19">
        <f>H47+H76+H106</f>
        <v>-600595893.9527427</v>
      </c>
      <c r="I108" s="19">
        <f>I47+I76+I106</f>
        <v>-23284231.212585442</v>
      </c>
      <c r="J108" s="19">
        <f>J47+J76+J106</f>
        <v>-120035358.26474708</v>
      </c>
      <c r="K108" s="19">
        <f>K47+K76+K106</f>
        <v>30097113.790239841</v>
      </c>
      <c r="L108" s="19">
        <f>L47+L76+L106</f>
        <v>-713818369.63983536</v>
      </c>
      <c r="M108" s="3"/>
      <c r="N108" s="19">
        <f>N47+N76+N106</f>
        <v>-713818370</v>
      </c>
      <c r="P108" s="24">
        <f>N108-L108</f>
        <v>-0.36016464233398438</v>
      </c>
    </row>
    <row r="109" spans="2:16" ht="13" thickTop="1" x14ac:dyDescent="0.25">
      <c r="F109" s="20"/>
    </row>
    <row r="110" spans="2:16" ht="13" x14ac:dyDescent="0.3">
      <c r="C110" s="12" t="s">
        <v>103</v>
      </c>
      <c r="N110" s="14"/>
    </row>
    <row r="111" spans="2:16" ht="4.5" customHeight="1" x14ac:dyDescent="0.25"/>
    <row r="112" spans="2:16" x14ac:dyDescent="0.25">
      <c r="C112" s="8" t="s">
        <v>104</v>
      </c>
      <c r="D112" s="10">
        <v>0.21</v>
      </c>
    </row>
    <row r="113" spans="3:12" x14ac:dyDescent="0.25">
      <c r="C113" s="8" t="s">
        <v>105</v>
      </c>
      <c r="D113" s="10">
        <f>-SUM(D114:D115)*0.21</f>
        <v>-1.7850000000000001E-2</v>
      </c>
      <c r="L113" s="3"/>
    </row>
    <row r="114" spans="3:12" x14ac:dyDescent="0.25">
      <c r="C114" s="8" t="s">
        <v>106</v>
      </c>
      <c r="D114" s="10">
        <v>2.9000000000000001E-2</v>
      </c>
      <c r="L114" s="21"/>
    </row>
    <row r="115" spans="3:12" x14ac:dyDescent="0.25">
      <c r="C115" s="8" t="s">
        <v>107</v>
      </c>
      <c r="D115" s="10">
        <v>5.6000000000000001E-2</v>
      </c>
    </row>
    <row r="116" spans="3:12" ht="4.5" customHeight="1" x14ac:dyDescent="0.25"/>
    <row r="117" spans="3:12" ht="13" x14ac:dyDescent="0.3">
      <c r="C117" s="6" t="s">
        <v>108</v>
      </c>
      <c r="D117" s="22">
        <f>SUM(D112:D116)</f>
        <v>0.27715000000000001</v>
      </c>
    </row>
  </sheetData>
  <mergeCells count="1">
    <mergeCell ref="F6:L6"/>
  </mergeCells>
  <pageMargins left="0.7" right="0.7" top="0.75" bottom="0.75" header="0.3" footer="0.3"/>
  <pageSetup paperSize="3" scale="48" orientation="landscape" r:id="rId1"/>
  <headerFooter>
    <oddFooter>&amp;C&amp;"Arial,Regular"&amp;A&amp;R&amp;"Arial,Regular"Page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Supplemental 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Lyman, Jonathan R.:(BSC)</dc:creator>
  <cp:lastModifiedBy>Alvarez, Marianne M:(BSC)</cp:lastModifiedBy>
  <dcterms:created xsi:type="dcterms:W3CDTF">2021-05-13T02:59:20Z</dcterms:created>
  <dcterms:modified xsi:type="dcterms:W3CDTF">2021-05-14T19:26:55Z</dcterms:modified>
</cp:coreProperties>
</file>